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560" yWindow="90" windowWidth="10815" windowHeight="991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<sst xmlns="http://schemas.openxmlformats.org/spreadsheetml/2006/main" count="1123" uniqueCount="867">
  <si>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</si>
  <si>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</si>
  <si>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</si>
  <si>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</si>
  <si>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</si>
  <si>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</si>
  <si>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</si>
  <si>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</si>
  <si>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</si>
  <si>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</si>
  <si>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</si>
  <si>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</si>
  <si>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</si>
  <si>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</si>
  <si>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</si>
  <si>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</si>
  <si>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</si>
  <si>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</si>
  <si>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</si>
  <si>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</si>
  <si>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</si>
  <si>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</si>
  <si>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</si>
  <si>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</si>
  <si>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</si>
  <si>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</si>
  <si>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</si>
  <si>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</si>
  <si>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</si>
  <si>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</si>
  <si>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</si>
  <si>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</si>
  <si>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</si>
  <si>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</si>
  <si>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</si>
  <si>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</si>
  <si>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</si>
  <si>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</si>
  <si>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</si>
  <si>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</si>
  <si>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</si>
  <si>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</si>
  <si>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</si>
  <si>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</si>
  <si>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</si>
  <si>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</si>
  <si>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</si>
  <si>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</si>
  <si>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</si>
  <si>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</si>
  <si>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</si>
  <si>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</si>
  <si>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</si>
  <si>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</si>
  <si>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</si>
  <si>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</si>
  <si>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</si>
  <si>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</si>
  <si>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</si>
  <si>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</si>
  <si>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</si>
  <si>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</si>
  <si>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</si>
  <si>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</si>
  <si>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</si>
  <si>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</si>
  <si>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</si>
  <si>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</si>
  <si>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</si>
  <si>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</si>
  <si>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</si>
  <si>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</si>
  <si>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</si>
  <si>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</si>
  <si>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</si>
  <si>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</si>
  <si>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</si>
  <si>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</si>
  <si>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</si>
  <si>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</si>
  <si>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</si>
  <si>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</si>
  <si>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</si>
  <si>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</si>
  <si>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</si>
  <si>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</si>
  <si>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</si>
  <si>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</si>
  <si>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</si>
  <si>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</si>
  <si>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</si>
  <si>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</si>
  <si>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</si>
  <si>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</si>
  <si>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</si>
  <si>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</si>
  <si>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</si>
  <si>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</si>
  <si>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</si>
  <si>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</si>
  <si>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</si>
  <si>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</si>
  <si>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</si>
  <si>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</si>
  <si>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</si>
  <si>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</si>
  <si>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</si>
  <si>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</si>
  <si>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</si>
  <si>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</si>
  <si>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</si>
  <si>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</si>
  <si>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</si>
  <si>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</si>
  <si>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</si>
  <si>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</si>
  <si>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</si>
  <si>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</si>
  <si>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</si>
  <si>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</si>
  <si>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</si>
  <si>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</si>
  <si>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</si>
  <si>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</si>
  <si>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</si>
  <si>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</si>
  <si>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</si>
  <si>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</si>
  <si>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</si>
  <si>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</si>
  <si>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</si>
  <si>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</si>
  <si>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</si>
  <si>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</si>
  <si>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</si>
  <si>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</si>
  <si>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</si>
  <si>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</si>
  <si>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</si>
  <si>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</si>
  <si>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</si>
  <si>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</si>
  <si>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</si>
  <si>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</si>
  <si>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</si>
  <si>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</si>
  <si>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</si>
  <si>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</si>
  <si>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</si>
  <si>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</si>
  <si>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</si>
  <si>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</si>
  <si>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</si>
  <si>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</si>
  <si>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</si>
  <si>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</si>
  <si>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</si>
  <si>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</si>
  <si>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</si>
  <si>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</si>
  <si>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</si>
  <si>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</si>
  <si>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</si>
  <si>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</si>
  <si>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</si>
  <si>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</si>
  <si>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</si>
  <si>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</si>
  <si>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</si>
  <si>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</si>
  <si>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</si>
  <si>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</si>
  <si>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</si>
  <si>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</si>
  <si>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</si>
  <si>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</si>
  <si>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</si>
  <si>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</si>
  <si>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</si>
  <si>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</si>
  <si>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</si>
  <si>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</si>
  <si>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</si>
  <si>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</si>
  <si>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</si>
  <si>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</si>
  <si>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</si>
  <si>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</si>
  <si>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</si>
  <si>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</si>
  <si>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</si>
  <si>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</si>
  <si>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</si>
  <si>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</si>
  <si>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</si>
  <si>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</si>
  <si>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</si>
  <si>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</si>
  <si>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</si>
  <si>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</si>
  <si>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</si>
  <si>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</si>
  <si>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</si>
  <si>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</si>
  <si>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</si>
  <si>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</si>
  <si>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</si>
  <si>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</si>
  <si>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</si>
  <si>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</si>
  <si>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</si>
  <si>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</si>
  <si>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</si>
  <si>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</si>
  <si>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</si>
  <si>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</si>
  <si>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</si>
  <si>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</si>
  <si>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</si>
  <si>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</si>
  <si>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</si>
  <si>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</si>
  <si>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</si>
  <si>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</si>
  <si>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</si>
  <si>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</si>
  <si>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</si>
  <si>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</si>
  <si>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</si>
  <si>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</si>
  <si>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</si>
  <si>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</si>
  <si>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</si>
  <si>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</si>
  <si>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</si>
  <si>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</si>
  <si>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</si>
  <si>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</si>
  <si>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</si>
  <si>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</si>
  <si>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</si>
  <si>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</si>
  <si>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</si>
  <si>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</si>
  <si>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</si>
  <si>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</si>
  <si>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</si>
  <si>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</si>
  <si>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</si>
  <si>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</si>
  <si>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</si>
  <si>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</si>
  <si>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</si>
  <si>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</si>
  <si>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</si>
  <si>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</si>
  <si>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</si>
  <si>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</si>
  <si>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</si>
  <si>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</si>
  <si>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</si>
  <si>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</si>
  <si>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</si>
  <si>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</si>
  <si>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</si>
  <si>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</si>
  <si>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</si>
  <si>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</si>
  <si>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</si>
  <si>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</si>
  <si>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</si>
  <si>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</si>
  <si>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</si>
  <si>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</si>
  <si>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</si>
  <si>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</si>
  <si>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</si>
  <si>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</si>
  <si>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</si>
  <si>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</si>
  <si>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</si>
  <si>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</si>
  <si>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</si>
  <si>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</si>
  <si>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</si>
  <si>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</si>
  <si>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</si>
  <si>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</si>
  <si>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</si>
  <si>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</si>
  <si>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</si>
  <si>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</si>
  <si>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</si>
  <si>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</si>
  <si>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</si>
  <si>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</si>
  <si>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</si>
  <si>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</si>
  <si>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</si>
  <si>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</si>
  <si>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</si>
  <si>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</si>
  <si>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</si>
  <si>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</si>
  <si>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</si>
  <si>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</si>
  <si>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</si>
  <si>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</si>
  <si>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</si>
  <si>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</si>
  <si>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</si>
  <si>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</si>
  <si>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</si>
  <si>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</si>
  <si>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</si>
  <si>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</si>
  <si>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</si>
  <si>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</si>
  <si>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</si>
  <si>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</si>
  <si>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</si>
  <si>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</si>
  <si>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</si>
  <si>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</si>
  <si>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</si>
  <si>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</si>
  <si>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</si>
  <si>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</si>
  <si>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</si>
  <si>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</si>
  <si>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</si>
  <si>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</si>
  <si>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</si>
  <si>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</si>
  <si>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</si>
  <si>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</si>
  <si>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</si>
  <si>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</si>
  <si>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</si>
  <si>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</si>
  <si>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</si>
  <si>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</si>
  <si>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</si>
  <si>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</si>
  <si>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</si>
  <si>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</si>
  <si>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</si>
  <si>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</si>
  <si>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</si>
  <si>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</si>
  <si>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</si>
  <si>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</si>
  <si>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</si>
  <si>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</si>
  <si>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</si>
  <si>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</si>
  <si>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</si>
  <si>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</si>
  <si>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</si>
  <si>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</si>
  <si>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</si>
  <si>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</si>
  <si>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</si>
  <si>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</si>
  <si>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</si>
  <si>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</si>
  <si>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</si>
  <si>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</si>
  <si>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</si>
  <si>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</si>
  <si>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</si>
  <si>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</si>
  <si>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</si>
  <si>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</si>
  <si>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</si>
  <si>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</si>
  <si>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</si>
  <si>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</si>
  <si>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</si>
  <si>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</si>
  <si>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</si>
  <si>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</si>
  <si>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</si>
  <si>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</si>
  <si>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</si>
  <si>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</si>
  <si>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</si>
  <si>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</si>
  <si>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</si>
  <si>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</si>
  <si>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</si>
  <si>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</si>
  <si>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</si>
  <si>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</si>
  <si>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</si>
  <si>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</si>
  <si>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</si>
  <si>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</si>
  <si>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</si>
  <si>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</si>
  <si>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</si>
  <si>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</si>
  <si>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</si>
  <si>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</si>
  <si>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</si>
  <si>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</si>
  <si>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</si>
  <si>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</si>
  <si>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</si>
  <si>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</si>
  <si>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</si>
  <si>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</si>
  <si>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</si>
  <si>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</si>
  <si>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</si>
  <si>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</si>
  <si>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</si>
  <si>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</si>
  <si>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</si>
  <si>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</si>
  <si>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</si>
  <si>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</si>
  <si>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</si>
  <si>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</si>
  <si>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</si>
  <si>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</si>
  <si>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</si>
  <si>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</si>
  <si>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</si>
  <si>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</si>
  <si>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</si>
  <si>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</si>
  <si>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</si>
  <si>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</si>
  <si>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</si>
  <si>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</si>
  <si>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</si>
  <si>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</si>
  <si>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</si>
  <si>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</si>
  <si>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</si>
  <si>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</si>
  <si>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</si>
  <si>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</si>
  <si>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</si>
  <si>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</si>
  <si>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</si>
  <si>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</si>
  <si>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</si>
  <si>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</si>
  <si>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</si>
  <si>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</si>
  <si>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</si>
  <si>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</si>
  <si>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</si>
  <si>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</si>
  <si>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</si>
  <si>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</si>
  <si>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</si>
  <si>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</si>
  <si>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</si>
  <si>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</si>
  <si>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</si>
  <si>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</si>
  <si>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</si>
  <si>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</si>
  <si>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</si>
  <si>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</si>
  <si>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</si>
  <si>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</si>
  <si>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</si>
  <si>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</si>
  <si>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</si>
  <si>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</si>
  <si>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</si>
  <si>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</si>
  <si>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</si>
  <si>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</si>
  <si>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</si>
  <si>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</si>
  <si>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</si>
  <si>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</si>
  <si>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</si>
  <si>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</si>
  <si>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</si>
  <si>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</si>
  <si>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</si>
  <si>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</si>
  <si>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</si>
  <si>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</si>
  <si>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</si>
  <si>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</si>
  <si>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</si>
  <si>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</si>
  <si>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</si>
  <si>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</si>
  <si>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</si>
  <si>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</si>
  <si>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</si>
  <si>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</si>
  <si>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</si>
  <si>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</si>
  <si>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</si>
  <si>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</si>
  <si>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</si>
  <si>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</si>
  <si>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</si>
  <si>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</si>
  <si>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</si>
  <si>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</si>
  <si>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</si>
  <si>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</si>
  <si>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</si>
  <si>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</si>
  <si>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</si>
  <si>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</si>
  <si>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</si>
  <si>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</si>
  <si>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</si>
  <si>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</si>
  <si>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</si>
  <si>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</si>
  <si>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</si>
  <si>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</si>
  <si>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</si>
  <si>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</si>
  <si>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</si>
  <si>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</si>
  <si>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</si>
  <si>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</si>
  <si>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</si>
  <si>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</si>
  <si>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</si>
  <si>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</si>
  <si>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</si>
  <si>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</si>
  <si>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</si>
  <si>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</si>
  <si>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</si>
  <si>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</si>
  <si>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</si>
  <si>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</si>
  <si>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</si>
  <si>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</si>
  <si>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</si>
  <si>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</si>
  <si>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</si>
  <si>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</si>
  <si>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</si>
  <si>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</si>
  <si>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</si>
  <si>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</si>
  <si>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</si>
  <si>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</si>
  <si>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</si>
  <si>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</si>
  <si>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</si>
  <si>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</si>
  <si>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</si>
  <si>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</si>
  <si>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</si>
  <si>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</si>
  <si>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</si>
  <si>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</si>
  <si>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</si>
  <si>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</si>
  <si>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</si>
  <si>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</si>
  <si>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</si>
  <si>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</si>
  <si>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</si>
  <si>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</si>
  <si>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</si>
  <si>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</si>
  <si>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</si>
  <si>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</si>
  <si>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</si>
  <si>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</si>
  <si>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</si>
  <si>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</si>
  <si>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</si>
  <si>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</si>
  <si>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</si>
  <si>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</si>
  <si>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</si>
  <si>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</si>
  <si>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</si>
  <si>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</si>
  <si>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</si>
  <si>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</si>
  <si>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</si>
  <si>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</si>
  <si>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</si>
  <si>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</si>
  <si>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</si>
  <si>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</si>
  <si>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</si>
  <si>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</si>
  <si>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</si>
  <si>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</si>
  <si>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</si>
  <si>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</si>
  <si>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</si>
  <si>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</si>
  <si>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</si>
  <si>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</si>
  <si>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</si>
  <si>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</si>
  <si>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</si>
  <si>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</si>
  <si>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</si>
  <si>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</si>
  <si>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</si>
  <si>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</si>
  <si>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</si>
  <si>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</si>
  <si>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</si>
  <si>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</si>
  <si>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</si>
  <si>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</si>
  <si>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</si>
  <si>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</si>
  <si>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</si>
  <si>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</si>
  <si>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</si>
  <si>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</si>
  <si>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</si>
  <si>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</si>
  <si>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</si>
  <si>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</si>
  <si>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</si>
  <si>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</si>
  <si>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</si>
  <si>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</si>
  <si>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</si>
  <si>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</si>
  <si>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</si>
  <si>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</si>
  <si>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</si>
  <si>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</si>
  <si>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</si>
  <si>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</si>
  <si>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</si>
  <si>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</si>
  <si>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</si>
  <si>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</si>
  <si>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</si>
  <si>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</si>
  <si>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</si>
  <si>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</si>
  <si>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</si>
  <si>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</si>
  <si>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</si>
  <si>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</si>
  <si>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</si>
  <si>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</si>
  <si>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</si>
  <si>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</si>
  <si>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</si>
  <si>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</si>
  <si>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</si>
  <si>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</si>
  <si>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</si>
  <si>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</si>
  <si>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</si>
  <si>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</si>
  <si>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</si>
  <si>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</si>
  <si>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</si>
  <si>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</si>
  <si>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</si>
  <si>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</si>
  <si>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</si>
  <si>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</si>
  <si>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</si>
  <si>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</si>
  <si>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</si>
  <si>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</si>
  <si>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</si>
  <si>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</si>
  <si>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</si>
  <si>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</si>
  <si>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</si>
  <si>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</si>
  <si>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</si>
  <si>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</si>
  <si>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</si>
  <si>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</si>
  <si>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</si>
  <si>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</si>
  <si>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</si>
  <si>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</si>
  <si>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</si>
  <si>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</si>
  <si>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</si>
  <si>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</si>
  <si>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</si>
  <si>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</si>
  <si>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</si>
  <si>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</si>
  <si>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</si>
  <si>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</si>
  <si>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</si>
  <si>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</si>
  <si>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</si>
  <si>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</si>
  <si>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</si>
  <si>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</si>
  <si>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</si>
  <si>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</si>
  <si>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</si>
  <si>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</si>
  <si>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</si>
  <si>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</si>
  <si>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</si>
  <si>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</si>
  <si>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</si>
  <si>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</si>
  <si>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</si>
  <si>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</si>
  <si>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</si>
  <si>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</si>
  <si>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</si>
  <si>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</si>
  <si>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</si>
  <si>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</si>
  <si>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</si>
  <si>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</si>
  <si>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</si>
  <si>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</si>
  <si>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</si>
  <si>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</si>
  <si>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</si>
  <si>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</si>
  <si>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</si>
  <si>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</si>
  <si>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</si>
  <si>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</si>
  <si>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</si>
  <si>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</si>
  <si>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</si>
  <si>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</si>
  <si>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</si>
  <si>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</si>
  <si>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</si>
  <si>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</si>
  <si>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</si>
  <si>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</si>
  <si>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</si>
  <si>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</si>
  <si>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</si>
  <si>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</si>
  <si>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</si>
  <si>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</si>
  <si>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</si>
  <si>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</si>
  <si>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</si>
  <si>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</si>
  <si>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</si>
  <si>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</si>
  <si>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</si>
  <si>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</si>
  <si>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</si>
  <si>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</si>
  <si>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</si>
  <si>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</si>
  <si>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</si>
  <si>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</si>
  <si>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</si>
  <si>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</si>
  <si>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</si>
  <si>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</si>
  <si>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</si>
  <si>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</si>
  <si>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</si>
  <si>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</si>
  <si>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</si>
  <si>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</si>
  <si>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</si>
  <si>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</si>
  <si>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</si>
  <si>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</si>
  <si>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</si>
  <si>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</si>
  <si>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</si>
  <si>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</si>
  <si>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</si>
  <si>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</si>
  <si>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</si>
  <si>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</si>
  <si>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</si>
  <si>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</si>
  <si>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</si>
  <si>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</si>
  <si>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</si>
  <si>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</si>
  <si>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</si>
  <si>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</si>
  <si>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31412106</t>
  </si>
  <si>
    <t>213800OVN7GM3SPOPS11</t>
  </si>
  <si>
    <t>akciová spoločnosť</t>
  </si>
  <si>
    <t>CEMMAC a.s.</t>
  </si>
  <si>
    <t>Cementárska 14/14</t>
  </si>
  <si>
    <t>91442</t>
  </si>
  <si>
    <t>Horné Srnie</t>
  </si>
  <si>
    <t>Ing. Ľubica Galková</t>
  </si>
  <si>
    <t>032</t>
  </si>
  <si>
    <t>6576263</t>
  </si>
  <si>
    <t>6588304</t>
  </si>
  <si>
    <t>l.galkova@cemmac.sk</t>
  </si>
  <si>
    <t>1.5.1992</t>
  </si>
  <si>
    <t>www.cemmac.sk</t>
  </si>
  <si>
    <t>16 414 080</t>
  </si>
  <si>
    <t xml:space="preserve">Výroba cementu, sprostredkovanie obchodu v rozsahu voľných živností, poradenská činnosť v rozsahu voľných živností, technické testovanie,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výroba betónu a betónových dielcov, atď. </t>
  </si>
  <si>
    <t>SAS</t>
  </si>
  <si>
    <t>áno</t>
  </si>
  <si>
    <t>nie</t>
  </si>
  <si>
    <t>Spoločnosť nemá organizačnú zložku v zahraničí.</t>
  </si>
  <si>
    <t>Riadiace orgány spoločnosti CEMMAC a.s. prijali Kódex správy a riadenia spoločnosti  na základe odporúčaní Úradu pre finančný trh a Burzy cenných papierov v Bratislave. Vyhlásenie o dodržiavaní zásad zjednoteného kódexu správy a riadenia spoločnosti je popísané vo Výročnej správe CEMMAC a.s. ktorá je zverejnená na internetovej stránke www.cemmac.sk</t>
  </si>
  <si>
    <t>Spoločnosť za najväčšie riziko považuje pokles stavebnej výroby nielen na slovenskom trhu ale v celej EU a pokles cien cementu na trhu s touto komoditou v dôsledku veľkej konkurencie.</t>
  </si>
  <si>
    <t>SK 1110013663.</t>
  </si>
  <si>
    <t>akcie</t>
  </si>
  <si>
    <t>na meno</t>
  </si>
  <si>
    <t>zaknihované</t>
  </si>
  <si>
    <t>CS 0009007752</t>
  </si>
  <si>
    <t>na doručiteľa</t>
  </si>
  <si>
    <t>415865</t>
  </si>
  <si>
    <t>33.2 EUR</t>
  </si>
  <si>
    <t>hlasovacie</t>
  </si>
  <si>
    <t>78 535</t>
  </si>
  <si>
    <t>84,1%</t>
  </si>
  <si>
    <t>neprijaté</t>
  </si>
  <si>
    <t>15,9%</t>
  </si>
  <si>
    <t>prijaté</t>
  </si>
  <si>
    <t>nie je obmedzena</t>
  </si>
  <si>
    <t>Asamer Baustoff Hodlding Wien &amp; Co.KG  82, 72 %, Rieder Holding GmbH 11,76%, ostatní akcionári 5,52%. Spoločnosť nemá žiadnu účasť na základnom imaní v iných spoločnostiach ani v zahraničí.</t>
  </si>
  <si>
    <t>Spoločnosť nemá akcionárov s osobitnými právami kontroly. Všetci akcionári majú rovnaké práva.   V spoločnosti neboli vydané zamestnanecké akcie.</t>
  </si>
  <si>
    <t>Počet hlasov majiteľov akcií na meno, ako aj počet hlasov majiteľov akcií na doručiteľa sa spravuje výškou menovitej hodnoty akcií, pričom každých 33.20 EUR predstavuje jeden hlas. Nejestvujú žiadne obmedzenia hlasovacích práv.</t>
  </si>
  <si>
    <t>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 Spoločnosti nie sú známe žiadne dohody medzi majiteľmi cenných papierov, ktoré by mohli viesť k obmedzeniam prevoditeľnosti cenných papierov a obmedzeniam hlasovacích práv. Počet hlasov majiteľov akcií na meno, ako aj počet hlasov majiteľov akcií na doručiteľa sa spravuje výškou menovitej hodnoty akcií, pričom každých 33.20 EUR predstavuje jeden hlas</t>
  </si>
  <si>
    <t>Členov predstavenstva menuje a odvoláva v zmysle § 194 ods. 1 veta druhá Obchodného zákonníka dozorná rada. Právo návrhu na voľbu alebo odvolanie člena predstavenstva majú členovia dozornej rady, pričom predseda dozornej rady má právo prednostného návrhu. Návrh na  voľbu alebo  odvolanie  predkladá navrhovateľ na rokovaní dozornej rady písomne alebo ústne s uvedením dôvodu. Najskôr sa hlasuje o návrhu predsedu dozornej rady.  Predsedovi dozornej rady prináleží dirimačné právo.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 Funkčné obdobie členov predstavenstva je stanovené na tri roky. Rozhodnutie o zmene stanov patrí do pôsobnosti valného zhromaždenia</t>
  </si>
  <si>
    <t>Štatutárnym orgánom spoločnosti je predstavenstvo, ktorý spoločnosť riadi a je oprávnený konať v jej mene. Predstavenstvu  má právo predkladať  VZ na schválenie tieto návrhy:
- na zmenu stanov spoločnosti
- na zvýšenie a zníženie základného imania a na vydanie dlhopisov ( rozhodovaciu právomoc v tejto oblasti má iba VZ)
- na zrušenie spoločnosti
- na schválenie riadnej, mimoriadnej a konsolidovanej účtovnej závierky
- na rozdelenie zisku spoločnosti, ktorý musí byť predložený spolu so stanoviskom dozornej rady
- zodpovedá za realizáciu premeny akcií na doručiteľa na akcie na meno a naopak, o premene musí rozhodnúť VZ.                                                                                  Predstavenstvo nemá právomoc rozhodnúť o vydaní akcií ani ich spätnom odkúpení, o tom môže rozhodnúť len VZ.</t>
  </si>
  <si>
    <t>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</si>
  <si>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x</t>
  </si>
  <si>
    <t>01.01.2017 - 31.12.2017</t>
  </si>
  <si>
    <t>priemerný počet zamestnancov je menší ako 500</t>
  </si>
  <si>
    <t>2018</t>
  </si>
  <si>
    <t>01.01.2018</t>
  </si>
  <si>
    <t>31.12.2018</t>
  </si>
  <si>
    <t xml:space="preserve">VGD SLOVAKIA s. r. o., Moskovská 13, Bratislava 
</t>
  </si>
  <si>
    <t>4. - 8.2.2019</t>
  </si>
  <si>
    <t>01.01.2018 - 31.12.2018</t>
  </si>
  <si>
    <t>Spoločnosť po skončení účtovného obdobia nezaznamenala žiadne udalosti, ktoré by mali významný vplyv na jej finančnú a majetkovú situáciu vykázanú v účtovnej závierke za rok 2018.</t>
  </si>
  <si>
    <t>Spoločnosť v roku 2018 nevynaložila žiadne finančné prostriedky na výskum a vývoj.</t>
  </si>
  <si>
    <t xml:space="preserve">V tejto oblasti nedošlo v roku 2018 k žiadnym zmenám. Spoločnosť má vydané akcie na meno, ktorých počet je 415 865 ks a na doručiteľa v objeme 78 535 ks. Menovitá hodnota akcií  je 33.2 EUR. Akcie na meno sú verejne neobchodovateľné, akcie na doručiteľa sú verejne obchodovateľné.V roku 2018 spoločnosť nenadobudla žiadne druhy akcií, dočasných listov ani obchodných podielov v materskej spoločnosti ani v iných spoločnostiach. </t>
  </si>
  <si>
    <t xml:space="preserve">Spoločnosť dosiahla k 31.12.2018 hospodársky výsledok pred zdanením   vo výške +2 549 672,41 EUR , ktorý bol zdanený daňou  z príjmu vo výške 558 459,86 EUR.
Hospodársky výsledok po zdanení za rok 2018                                           1 991 212,55 EUR
Nerozdelený zisk z minulých rokov k 31.12.2018                                             24 059,16 EUR
Celkové prostriedky k rozdeleniu k 31.12.2018                                            2 015 271,71 EUR
Keďže spoločnosť už splnila povinnosť tvorby rezervného fondu vo výške 20 % zo základného imania, predstavenstvo spoločnosti navrhuje rozdeliť tieto prostriedky nasledovne:
a)  výplata dividend akcionárom (4,0 EUR/akcia)                                        1 977 600,00 EUR
b)   nerozdelený zisk                                                                                         37 671,71 EUR                                                                                         
Predstavenstvo predloží tento návrh na schválenie valnému zhromaždeniu, ktoré sa uskutoční 29.mája 2019.
</t>
  </si>
  <si>
    <t>Spoločnosť nepoužila v roku 2018 deriváty pri zabezpečení hlavných typov obchodov. Spoločnosť nevlastní žiadne vymeniteľné dlhopisy.</t>
  </si>
  <si>
    <t>V rámci vertikálnej integrácie CEMMAC a.s. v roku 2018 rozšíril svoje portfólio predaja aj do oblasti betónu a kúpou nového lomu aj do oblasti kameniva. Hlavnou podnikateľkou aktivitou zostáva cement, ktorého v roku 2019 spoločnosť plánuje vyrobiť 587 tis. ton a 381 tis. ton slinku. Náklady sú plánované vo výške 34,1 mil. EUR , výnosy 37,7 mil. EUR a hospodársky výsledok pred zdanením 3,6 mil.EUR. Spoločnosť predpokladá v roku 2019 preinvestovať 2,1 mil. EUR. V roku 2019 plánuje spoločnosť CEMMAC a.s. 4%-ný nárast čistého obratu postupným zvyšovaním cien cementov, ako reakciu na zvýšené náklady predchádzajúcich období.  Najvyššie úspory vidí spoločnosť CEMMAC a.s. v náhrade uhlia alternatívnymi palivami, kde spoločnosť plánuje znížiť celkovú spotrebu paliva približne o 228 tis. EUR. Napriek ďalším očakávaným rastom cien vstupných materiálov a rastu mzdových prostriedkov, plánuje spoločnosť zlepšiť hospodársky výsledok pred zdanením o 40%.</t>
  </si>
  <si>
    <t>Spoločnosť sa riadi zásadami, ktoré sú uvedené v Kódexe správy a riadenia spoločnosti. V spoločnosti nenastala v roku 2018 žiadna zmena ani odchýlka v riadení.</t>
  </si>
  <si>
    <t>Valné zhromaždenie sa rozhoduje jednoduchou väčšinou prítomných akcionárov. Na rozhodnutie o zmene stanov, zvýšeni a znížení ZI je potrebná 2/3 väčšina hlasov prítomných. Rozhodnutie o zrušení spoločnosti vyžaduje 3/4 väčšinu hlasov prítomných akcionárov. Hlasovacie právo akcionárov sa riadi menovitou hodnotou akcie 33.2 EUR. V roku 2018 sa konalo riadne Valné zhromaždenie 30.5.2018. Na svojom zasadnutí zobralo na vedomie predloženú správu o činnosti spoločnosti, správu audítora a správu dozornej rady. Schválilo predloženú účtovnú závierku a výročnú správu za  rok 2017,  rozdelenie zisku vyplývajúceho z tejto závierky, podnikateľský plán na rok 2018,  audítora na rok 2018.                                                                                                                                                                                                                                     Akcionár má právo:
- má právo nazerať  do zápisníc z  rokovania dozornej rady a o takto  získaných informáciách  je  povinný  zachovávať mlčanlivosť
- má právo nahliadnuť do polročnej a ročnej správy o hospodárení spoločnosti, ktorú spoločnosť predkladá podľa zákona  o cenných  papieroch organizátorom verejného trhu  
  s cennými papiermi.
- má právo hlasovať na Valnom zhromaždení (ďalej len VZ )pričom počet hlasov majiteľov akcií  na meno, ako aj  počet hlasov majiteľov akcií  na  doručiteľa sa  spravuje  výškou 
  menovitej hodnoty akcií, pričom každých 33.2 EUR predstavuje jeden hlas
- má  právo  na   podiel  na  zisku  spoločnosti   /dividenda/
- je  oprávnený zúčastňovať sa na  zasadnutí VZ. Môže tam  hlasovať,  požadovať  vysvetlenia  a  predkladať  návrhy.  V prípade  zániku spoločnosti  má  právo  na podiel  
  na likvidačnom zostatku spoločnosti.
- predstavenstvo je  povinné každému  akcionárovi poskytnúť  na požiadanie na  valnom zhromaždení úplné  a pravdivé informácie  a vysvetlenia,   ktoré  súvisia   s  predmetom   
  rokovania  VZ.  Ak predstavenstvo nie  je schopné poskytnúť akcionárovi na VZ  úplnú informáciu,   alebo  ak   o  to   akcionár  na   VZ  požiada,  je predstavenstvo   povinné  
  poskytnúť   ich  akcionárovi   písomne, najneskôr  do 30  dní od  konania VZ.
-  VZ môže rozhodnúť o premene /konverzii/ akcií na doručiteľa na akcie  na meno  a naopak.  Akcionári majú  právo na  výmenu takto premenených akcií.
Spôsob vykonávania práv akcionárov je nasledovný: 
- Práva  spojené so zaknihovanými akciami  spoločnosti, ktoré sú verejne  obchodovateľné,  môže  voči  spoločnosti  uplatňovať len osoba, ktorá  je oprávnená vykonávať tieto         práva k rozhodujúcemu dňu, ktorým je deň určený podľa nasledujúcich  odstavcov.
- Na  uplatnenie  práva  účasti  na  valnom zhromaždení, práva hlasovať  na  ňom, požadovať popožadovať  od  neho  vysvetlenie a uplatňovať návrhy   je  pri   akciách,  ktoré   
  sú  verejne  obchodovateľné, rozhodujúcim dňom deň,  ktorý je určený v oznámení  o konaní VZ, alebo v pozvánke na VZ. Takýmto dňom môže byť deň konania VZ alebo
  deň, ktorý mu predchádza, najviac  však päť dní pred dňom konania VZ.
- Spoločnosť je povinná na obdobie, ktoré sa začína rozhodujúcim dňom a končí  sa dňom konania VZ, dať  stredisku cenných papierov príkaz  na  registráciu  pozastavenia  
  práva nakladať  s cennými papiermi na všetky zaknihované akcie, ktoré vydala.
- Rozhodujúci  deň na určenie osoby  uplatniť právo na dividendu určí  VZ, ktoré  rozhodlo o rozdelení zisku  spoločnosti, pričom tento deň nemôže byť určený na skorší deň, ako 
   je deň nasledujúci po dni konania VZ a na neskorší deň, ako je 30.deň od konania VZ. Ak  VZ rozhodujúci  deň  na  určenie osoby  oprávnenej uplatňovať právo na dividendu  
   neurčí, považuje sa za takýto  deň 30. deň od konania  VZ.  Dividenda  je  splatná najneskôr  do  60  dní  od rozhodujúceho dňa.  Dividendy sa vyplácajú na  náklady spoločnosti</t>
  </si>
  <si>
    <t>Predstavenstvo spoločnosti pracuje v tomto zložení: Ing. Martin Kebísek MBA - predseda predstavenstva a Pavel Kohout ako člen. Predstavenstvo zvoláva jeho predseda najmenej 12-krát do roka. Zvolanie predstavenstva sa uskutočňuje na základe písomnej pozvánky, ktorá musí byť odoslaná najmenej desať dní pred zasadnutím predstavenstva. So súhlasom všetkých členov predstavenstva môže byť zasadnutie predstavenstva zvolané aj iným ako písomným spôsobom. Predstavenstvu prináleží hlavne vykonávanie vedenia spoločnosti, zamestnávateľských práv, zvolávanie VZ, vykonávanie uznesenia VZ, rozhodnutie o použití rezervného fondu, riadne vedenie účtovníctva, obchodných kníh a iných dokladov spoločnosti, vedenie zoznamu akcionárov a knihy akcií.  Predstavenstvo v priebehu obdobia, za ktoré sa vyhotovuje táto správa riadilo činnosť CEMMAC, a.s.  a rozhodovalo vo všetkých záležitostiach CEMMAC a.s. pokiaľ tieto neboli upravené právnymi predpismi alebo neboli stanovami vyhradené do pôsobnosti iných orgánov.  Funkcie audítorského výboru v spoločnosti plnila dozorná rada.  Pôsobnosť nominačného výboru a výboru pre odmeňovanie vykonávali útvary v rámci organizačnej štruktúry spoločnosti.
Hlavná činnosť predstavenstva bola zameraná na rast akcionárskej hodnoty, zvyšovanie efektívnosti a na zabezpečenie transparentnosti aktivít spoločnosti voči zainteresovaným stranám. Rovnako tak predstavenstvo vynakladalo úsilie na riadenie podnikateľského rizika. Všetci členovia predstavenstva mali riadny prístup ku všetkým relevantným informáciám týkajúcich sa spoločnosti.  Počas roka 2018 predstavenstvo zasadalo 12- krát. Písomnosti s podrobnými informáciami boli distribuované v dostatočnom časovom predstihu, čím sa zabezpečila schopnosť predstavenstva vynášať kvalifikované rozhodnutia   v jednotlivých záležitostiach. Predstavenstvo  v priebehu r. 2018 prijalo  iba rozhodnutia týkajúce  bežného riadenia spoločnosti vo všetkých oblastiach jej činnosti. Počas roka 2018 neprijalo predstavenstvom žiadne  rozhodnutia závažného charakteru, ktoré by mali vplyv na zmenu kurzu akcie.</t>
  </si>
  <si>
    <t xml:space="preserve">Spoločnosť uzatvorila v priebehu roka 2018 iba zmluvy, ktoré súviseli  so zabezpečením jej podnikateľskej činnosti. Spoločnosť neuzatvorila žiadne významné dohody, ktoré nadobúdajú účinnosť, menia sa alebo ktorých platnosť sa skončí v dôsledku zmeny jej kontrolných pomerov, ku ktorej došlo v súvislosti s ponukou na prevzatie
</t>
  </si>
  <si>
    <t>Predseda predstavenstva Ing. Martin Kebísek MBA a člen predstavenstva Pavel Kohout vyhlasujú, že podľa ich najlepších znalostí poskytuje priebežná účtovná závierka za rok 2018, ktorá bola overená audítorom a vypracovaná v súlade s osobitnými predpismi, pravdivý a verný obraz aktív, pasív, finančnej situácie a hospodárskeho výsledku emitenta a uvedená ročná finančná správa za r.2018 obsahuje verný prehľad informácií podľa odseku 9 § 35 zákona.</t>
  </si>
  <si>
    <t>Nevyrovnané pohľadávky voči podnikom združeným v skupine ASAMER Bustoffe k 31.12.2018 predstavovali sumu 400 078 EUR a vyplývali najmä z obchodných zmlúv  na predaj cementu. Celkové výnosy vyplývajúce z obchodných zmlúv uzatvorených s podnikmi v skupine z predaja cementu za r.2018 predstavovali sumu 2 753 217 EUR
Nevyrovnané záväzky voči podnikom združeným v skupine  ASAMER Baustoffe  k 31.12.2018 boli vo výške 247 050 EUR. Akciová spoločnosť zaúčtovala k 31.12.2018 do nákladov voči podnikom združeným v skupine čiastku  789 809 EUR, ktoré vyplynuli najmä z nákupu surovín (slinok), prijatých služieb  v  technickej,  ekonomickej a marketingovej oblasti.</t>
  </si>
  <si>
    <t xml:space="preserve">Hlavnou podnikateľskou aktivitou spoločnosti je výroba cementu. Súčasná technická úroveň výrobného zariadenia umožňuje vyrábať cement zodpovedajúci norme STN P ENV 197-1 v triede: CEM I 42,5 R, CEM II/A-S 42,5 R, CEM II/B-S 42,5 N, CEM III/A, CEM III/B NS R a prímesy do betónov Optimac a Activmac. Výroba aj predaj cementu boli oproti plánu vyššie - predaj o 2,3 tis.ton a výroba o 3,5 tis. ton. V štruktúre predaja prevládal hlavne domáci predaj, ktorý zaznamenal nárast o 3 % v porovnaní s r.2017. Spoločnosť vykázala za rok 2018 náklady vo výške 38 765 tis. EUR a výnosy vo výške 41 315 tis.EUR, výška hospodárskeho výsledku pred zdanením bola 2 550 tis. EUR. V roku 2018 výdaje na investície predstavovali sumu 3 647 tis. EUR, z toho 743 tis. EUR na investície obnovovacie, 603 tis. EUR na rozvojové investície. Najväčší podiel na investíciách za rok 2018 tvorili výdaje na nákup lomu v Mojtíne. Kúpna cena lomu Mojtín po odpočítaní hodnoty pozemkov, budov, strojov a zariadení, ako aj materiálových zásob, predstavuje goodwill, ktorý je evidovaný v nehmotnom majetku spoločnosti vo výške 2,3 mil. EUR. Investície boli financované z vlastných zdrojov, z úverov a prostredníctvom finančného leasingu. Hodnota celkového majetku spoločnosti sa zvýšila o 2,7 mil.EUR a to vplyvom kúpy lomu Mojtín - zvýšenie nehmotného majetku (goodwill) na strane aktív  a na strane pasív s tým súvisiace navýšenie úverov. Spoločnosť dosiahla čistý zisk výške 2 mil. EUR a celkový čistý obrat 36,4 mil. EUR, ktorý sa zvýšil o 2,2 mil. EUR oproti predchádzajúcemu roku 2017. Takmer polovicu celkových nákladov predstavuje spotreba materiálu a energie. Preto sa spoločnosť zameriava na náhradu fosílnych palív za alternatívne druhy palív, ktorých nákupná cena je nulová a za ich spaľovanie dosahuje výnosy. Ďalšou podstatnou nákladovou položkou sú osobné náklady, ktoré vzrástli o 11,8%. Dôvodom bol nárast počtu zamestnancov, ale aj významné navyšovanie mzdových prostriedkov.
Ochrana životného prostredia v spoločnosti CEMMAC, a.s. Horné Srnie je vyjadrená v enviromentálnej politike prijatej vrcholovým vedením, ktorá má rovnakú úroveň a dôležitosť ako iné podnikové ciele. Podmienky pre maximálne uskutočňovanie cieľov ochrany životného prostredia v CEMMAC a.s. sa vytvorili pri zavádzaní systému riadenia kvality podľa ISO 9001 a hlavne enviromentálneho manažérskeho systému podľa požiadaviek normy ISO 14 001, ktoré boli v r. 2018 znova úspešne obhájené.  Cieľom spoločnosti je zosúladiť výrobné ciele a priania zákazníkov s potrebami životného prostredia. Ako samotný výrobný proces, tak aj vlastnosti a používanie konečných produktov výrobného procesu má vplyv na životné prostredie. Hlavnými zaťažujúcimi prvkami sú spotreba surovín, materiálov a energií a produkcia emisií a odpadov. Prínosom pre životné prostredie je zhodnotenie odpadu tým najbezpečnejším spôsobom - spaľovaním, čo v konečnom dôsledku zároveň šetrí prírodné zdroje - fosílne palivo. Spoločnosť CEMMAC, a.s. neustále pracuje na tom, aby udržala zaťaženie životného prostredia na čo najnižšej úrovni a aby zároveň plnila potreby zákazníkov a zlepšovala svoje služby.                                                                 Účtovná jednotka má stabilizovaný stav pracovníkov. V roku 2018 došlo v porovnaní s rokom 2017 k navýšeniu o 7 pracovníkov, čo predstavuje nárast o 3,6 %.                                    K dátumu spracovania ročnej správy nezaznamenala spoločnosť žiadne významné riziká a neistoty, ktoré by mohli výrazne ovplyvniť jej činnosť a doterajší vývoj a ktoré by mali významný vplyv na zmenu kurzu akcie.     </t>
  </si>
  <si>
    <r>
      <t xml:space="preserve">na internetovej stránke spoločnosti, oznámenie o zverejnení správy bolo publikované  v Hospodárskych novinách </t>
    </r>
    <r>
      <rPr>
        <sz val="10"/>
        <rFont val="Arial"/>
        <family val="2"/>
      </rPr>
      <t>24.4.2019</t>
    </r>
  </si>
  <si>
    <t>Systém vnútornej kontroly a riadenia rizík je zabezpečovaný na štatutárnej úrovni prostedníctvom dozornej rady ako najvyššieho kontrolného orgánu, ktorá zastáva aj funkciu Výboru pre audit a prostedníctvom predstavenstva ako najvyššieho správneho orgánu spoločnosti. Dozorná rada kontroluje vykonávanie hospodárskej a finančnej činnosti, stav vedenia účtovníctva a majetku spoločnosti, jej pohľadávok a záväzkov. Dozorná rada taktiež preskúmava obchodný a finančný plán, návrh rozdelenia zisku a účtovnú závierku spoločnosti za príslušný rok a predkladá svoje stanovisko valnému zhromaždeniu. Pôsobnosť predstavenstva je vymedzená v Stanovách spoločnosti a Obchodným zákonníkom. Predstavenstvo na svojich pravidelných zasadnutiach hodnotí aktuálny stav hospodárenia zameraný na kontrolu štruktúry nákladov a výnosov, pohľadávok a záväzkov a cash flow. Na výkonnej úrovni  je systém vnútornej kontroly a riadenia rizík zabezpečovaný riadiacimi zamestnancami a manžérmi.  Kontrola  vo vzťahu k účtovnej závierke je vykonávaná aj audítorom, ktorého schvaľuje valné zhromaždenie.                          
Systém vnútornej kontroly a riadenia rizík je založený na dodržiavaní vnútro-firemných smerníc a nariadení, medzi ktoré patria hlavne stanovy, organizačný poriadok, podpisový poriadok a pod. Smernice obsahujú opatrenia, ktoré majú  za úlohu špecifikovať povolené rámce konaní a činností pre elimináciu rizikových faktorov a zabezpečenie bezrizikového chodu spoločnosti. Vnútorná kontrola vo vzťahu k účtovnej závierke vychádza zo smerníc zťahujúcich sa k účtovníctvu, medzi ktoré patrí predovšetkým obeh účtovných dokladov, účtový rozvrh, vnútorný predpis upravujúci pravidlá týkajúce sa dlhodobého hmotného a nehmotného majetku, pravidlá pre účtovanie zásob, nákladov a výnosov, predpisy upravujúce problematiku inventarizácií, odloženej dane, predpisy upravujúce pravidlá pre účtovanie opravných položiek, tvorbe a zúčtovaniu rezerv, pravidlá pre zostavenie účtovnej závierky a ďalšie interné predpisy. Na mesačnej báze sú vykonávané priebežné kontroly väzieb medzi jednotlivými účtami v oblasti finančného majetku, časového rozlíšenia a v oblasti zúčtovacích vzťahov. Oddelenie účtovníctva a kontrolingu mesačne predkladá účtovné výkazy manažmentu spoločnosti, ktorý následne o výsledkoch informuje predstavenstvo a dozornú radu.</t>
  </si>
  <si>
    <t>Najvyšším orgánom spoločnosti je valné zhromaždenie. Valné zhromaždenie rozhoduje najmä o:
- zmene stanov a zvýšení a znížení základného imania a o poverení predstavenstva zvýšiť základné imanie, kde sa vyžaduje dvojtretinová väčšina hlasov všetkých prítomných akcionárov, 
- o zrušení spoločnosti a zmene jej právnej formy, súhlas musí vyjadriť trojštvrtinová väčšina prítomných akcionárov
- premene formy akcií vydaných vo forme zaknihovaných cenných papierov na listinné cenné papiere, skončení obchodovania s akciami spoločnosti na burze  a premene akcií na doručiteľa na akcie na meno a naopak. Na rozhodnutie o zmene práv spojených s niektorým druhom akcií sa vyžaduje súhlas dvojtretinovej väčšiny akcionárov, ktorí vlastnia tieto akcie . V prípade rozhodnutia o premene akcií na doručiteľa na akcie na meno a naopak má akcionár právo na výmenu takto premenených akcií.
Valné zhromaždenie ďalej volí a odvoláva členov dozornej rady s výnimkou tých členov dozornej rady ktorých v zmysle § 200 Obchodného zákonníka volia zamestnanci spoločnosti  a tiež schvaľuje  riadnu a mimoriadnu účtovnú závierku, rozhodnutie o rozdelení zisku alebo úhrade strát a určení tantiém                                                                                Vrcholným správnym orgánom spoločnosti je predstavenstvo, ktoré je zodpovedné za všetky aktivity spoločnosti. 
Predstavenstvo v r. 2018 pracovalo v tomto zložení:                                
PREDSTAVENSTVO:  Ing. Martin Kebísek MBA – predseda 
                                      Pavel Kohout MBA - člen
Predstavenstvo v priebehu obdobia, za ktoré sa vyhotovuje táto správa, zasadlo 12-krát, pričom riadilo činnosť špoločnosti a rozhodovalo vo všetkých záležitostiach CEMMAC a.s., pokiaľ tieto neboli upravené právnymi predpismi alebo neboli stanovami vyhradené do pôsobnosti iných orgánov.
Kontrolnú funkciu správy a riadenia spoločnosti zabezpečuje dozorná rada. Dozorná rada pracovala v roku 2018 v tomto zložení:                                                                     Predseda:  Mag. Harald Fritch
Členovia:   Andreas Kern 
                  Stjepan Kumrić 
                  Mag. Wolfgang Rieder
                  Ing. Martin Hrobár
                  Pavol Galko
                  Ing. Ivan Kebísek do 30.5.2018
                  Roman Valach od 31.5.2018
Členovia dozornej rady páni Roman Valach, Ing. Martin Hrobár a p.Galko Pavol sú volení z radov zamestnancov spoločnosti.
Dozorná rada v priebehu obdobia, za ktoré sa vyhotovuje táto správa, zasadala 5-krát, z toho 1-krát v mimoriadnom termíne. Kontrolovala dodržiavanie stanov spoločnosti a právnych predpisov v činnosti spoločnosti, vykonávanie hospodárskej a finančnej činnosti, kontrolovala stav vedenia účtovníctva a majetku spoločnosti, jej pohľadávok a záväzkov. 
V súčasnosti ani jeden z členov dozornej rady nie je členom predstavenstva  spoločnosti a nezastáva inú významnú riadiacu funkciu v spoločnosti.
Odbornosť členov dozornej rady aj predstavenstva a ich skúsenosti z praxe sú zárukou efektívneho riadenia spoločnosti. Spoločnosť  dodržiava ustanovenia Obchodného zákonníka týkajúce sa ochrany práv   akcionárov obzvlášť ustanovenia o včasnom poskytovaní všetkých relevantných informácií o spoločnosti a ustanovenia o zvolávaní a vedení jej valných zhromaždení. Spoločnosť dodržiavaním princípov Zjednoteného kódexu správy a riadenia spoločnosti a pravidiel Burzy cenných papierov zabezpečuje akcionárom, investorom ako i tretím stranám rovnaký prístup k všetkým relevantným informáciám, na základe ktorých  môžu prijímať kvalifikované rozhodnutia v oblasti investícií i obchodu.         
Metódy riadenia sú popísané vo vyhlásení o dodržiavaní kodexu riadenia spoločnosti  vo Výročnej správy CEMMAC za rok 2018. V priebehu roka 2018 nedošlo k žiadnym zmenám v tejto oblasti. Výročná správa s týmto vyhlásením je uložená na internetovej stránke CEMMAC a.s. Horné Srnie www.cemmac.sk</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</si>
</sst>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style="medium"/>
      <bottom>
        <color indexed="63"/>
      </bottom>
    </border>
    <border>
      <left style="thin"/>
      <right style="medium"/>
      <top style="medium"/>
      <bottom style="medium"/>
    </border>
    <border>
      <left style="medium"/>
      <right>
        <color indexed="63"/>
      </right>
      <top style="thin"/>
      <bottom style="medium"/>
    </border>
    <border>
      <left style="medium"/>
      <right>
        <color indexed="63"/>
      </right>
      <top style="thin"/>
      <bottom style="thin"/>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88">
    <xf numFmtId="0" fontId="0" fillId="0" borderId="0" xfId="0" applyAlignment="1">
      <alignment/>
    </xf>
    <xf numFmtId="17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20"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4" fontId="5" fillId="33"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wrapText="1"/>
      <protection locked="0"/>
    </xf>
    <xf numFmtId="0" fontId="21" fillId="0" borderId="29" xfId="0" applyFont="1" applyFill="1" applyBorder="1" applyAlignment="1">
      <alignment/>
    </xf>
    <xf numFmtId="0" fontId="21" fillId="0" borderId="13" xfId="0" applyFont="1" applyFill="1" applyBorder="1" applyAlignment="1">
      <alignment/>
    </xf>
    <xf numFmtId="0" fontId="22" fillId="0" borderId="22" xfId="0" applyFont="1" applyBorder="1" applyAlignment="1">
      <alignment/>
    </xf>
    <xf numFmtId="0" fontId="23" fillId="0" borderId="19" xfId="0" applyFont="1" applyBorder="1" applyAlignment="1">
      <alignment/>
    </xf>
    <xf numFmtId="0" fontId="22" fillId="0" borderId="24" xfId="0" applyFont="1" applyBorder="1" applyAlignment="1">
      <alignment/>
    </xf>
    <xf numFmtId="0" fontId="24" fillId="0" borderId="19" xfId="0" applyFont="1" applyBorder="1" applyAlignment="1">
      <alignment/>
    </xf>
    <xf numFmtId="0" fontId="22" fillId="0" borderId="30" xfId="0" applyFont="1" applyBorder="1" applyAlignment="1">
      <alignment/>
    </xf>
    <xf numFmtId="0" fontId="24" fillId="0" borderId="31" xfId="0" applyFont="1" applyBorder="1" applyAlignment="1">
      <alignment/>
    </xf>
    <xf numFmtId="0" fontId="22" fillId="0" borderId="32" xfId="0" applyFont="1" applyBorder="1" applyAlignment="1">
      <alignment/>
    </xf>
    <xf numFmtId="0" fontId="24" fillId="0" borderId="33" xfId="0" applyFont="1" applyBorder="1" applyAlignment="1">
      <alignment/>
    </xf>
    <xf numFmtId="0" fontId="24" fillId="0" borderId="34" xfId="0" applyFont="1" applyBorder="1" applyAlignment="1">
      <alignment/>
    </xf>
    <xf numFmtId="0" fontId="22" fillId="0" borderId="24"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4" fontId="6" fillId="0" borderId="0" xfId="0" applyNumberFormat="1" applyFont="1" applyFill="1" applyBorder="1" applyAlignment="1" applyProtection="1">
      <alignment horizontal="right" vertical="center"/>
      <protection/>
    </xf>
    <xf numFmtId="49" fontId="6" fillId="0" borderId="18" xfId="0" applyNumberFormat="1" applyFont="1" applyBorder="1" applyAlignment="1" applyProtection="1">
      <alignment vertical="center" wrapText="1" shrinkToFit="1"/>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5" fillId="0" borderId="17"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38" xfId="0" applyFont="1" applyBorder="1" applyAlignment="1" applyProtection="1">
      <alignment vertical="center" wrapText="1"/>
      <protection/>
    </xf>
    <xf numFmtId="0" fontId="25" fillId="0" borderId="50"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8"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5" fillId="0" borderId="0" xfId="0" applyNumberFormat="1"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4" fontId="5" fillId="36" borderId="10"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left" vertical="center"/>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1"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8" xfId="0" applyFont="1" applyBorder="1" applyAlignment="1" applyProtection="1">
      <alignment/>
      <protection locked="0"/>
    </xf>
    <xf numFmtId="0" fontId="26" fillId="0" borderId="49"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4"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1" xfId="0" applyNumberFormat="1" applyFont="1" applyBorder="1" applyAlignment="1" applyProtection="1">
      <alignment vertical="center"/>
      <protection/>
    </xf>
    <xf numFmtId="49" fontId="8" fillId="0" borderId="52" xfId="0" applyNumberFormat="1" applyFont="1" applyBorder="1" applyAlignment="1" applyProtection="1">
      <alignment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center" vertical="center"/>
      <protection/>
    </xf>
    <xf numFmtId="174" fontId="5" fillId="0" borderId="0" xfId="0" applyNumberFormat="1" applyFont="1" applyFill="1" applyBorder="1" applyAlignment="1" applyProtection="1">
      <alignment horizontal="center" vertical="center"/>
      <protection/>
    </xf>
    <xf numFmtId="174" fontId="11" fillId="0" borderId="0" xfId="0" applyNumberFormat="1" applyFont="1" applyFill="1" applyBorder="1" applyAlignment="1" applyProtection="1">
      <alignment horizontal="center" vertical="center"/>
      <protection/>
    </xf>
    <xf numFmtId="174" fontId="5" fillId="36" borderId="10" xfId="0" applyNumberFormat="1" applyFont="1" applyFill="1" applyBorder="1" applyAlignment="1" applyProtection="1">
      <alignment horizontal="center" vertical="center"/>
      <protection/>
    </xf>
    <xf numFmtId="174" fontId="6" fillId="36"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11"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1"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1" fillId="38"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locked="0"/>
    </xf>
    <xf numFmtId="0" fontId="26" fillId="0" borderId="53" xfId="0" applyFont="1" applyBorder="1" applyAlignment="1" applyProtection="1">
      <alignment horizontal="left" vertical="top" wrapText="1"/>
      <protection locked="0"/>
    </xf>
    <xf numFmtId="0" fontId="26" fillId="0" borderId="46"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26" fillId="0" borderId="28"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17" xfId="0" applyFont="1" applyBorder="1" applyAlignment="1" applyProtection="1">
      <alignment vertical="top" wrapText="1"/>
      <protection locked="0"/>
    </xf>
    <xf numFmtId="0" fontId="26" fillId="0" borderId="54" xfId="0" applyFont="1" applyBorder="1" applyAlignment="1" applyProtection="1">
      <alignment vertical="top" wrapText="1"/>
      <protection locked="0"/>
    </xf>
    <xf numFmtId="0" fontId="26" fillId="0" borderId="55" xfId="0" applyFont="1" applyBorder="1" applyAlignment="1" applyProtection="1">
      <alignment vertical="top" wrapText="1"/>
      <protection locked="0"/>
    </xf>
    <xf numFmtId="0" fontId="26" fillId="0" borderId="43" xfId="0" applyFont="1" applyBorder="1" applyAlignment="1" applyProtection="1">
      <alignment vertical="top" wrapText="1"/>
      <protection locked="0"/>
    </xf>
    <xf numFmtId="0" fontId="27" fillId="0" borderId="28" xfId="0" applyFont="1" applyBorder="1" applyAlignment="1" applyProtection="1">
      <alignment horizontal="justify" vertical="top" wrapText="1"/>
      <protection locked="0"/>
    </xf>
    <xf numFmtId="49" fontId="0" fillId="33" borderId="14" xfId="0" applyNumberFormat="1"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49" fontId="8" fillId="0" borderId="35" xfId="0" applyNumberFormat="1" applyFont="1" applyBorder="1" applyAlignment="1" applyProtection="1">
      <alignment vertical="top" wrapText="1"/>
      <protection/>
    </xf>
    <xf numFmtId="0" fontId="0" fillId="0" borderId="37" xfId="0" applyFont="1" applyBorder="1" applyAlignment="1">
      <alignment wrapText="1"/>
    </xf>
    <xf numFmtId="0" fontId="0" fillId="0" borderId="38" xfId="0" applyFont="1" applyBorder="1" applyAlignment="1">
      <alignment wrapText="1"/>
    </xf>
    <xf numFmtId="2" fontId="0" fillId="33" borderId="56"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0" xfId="0" applyFont="1" applyBorder="1" applyAlignment="1" applyProtection="1">
      <alignment wrapText="1"/>
      <protection locked="0"/>
    </xf>
    <xf numFmtId="0" fontId="8" fillId="0" borderId="46" xfId="0" applyFont="1" applyBorder="1" applyAlignment="1" applyProtection="1">
      <alignment wrapText="1"/>
      <protection/>
    </xf>
    <xf numFmtId="0" fontId="0" fillId="0" borderId="46" xfId="0" applyFont="1" applyBorder="1" applyAlignment="1">
      <alignment wrapText="1"/>
    </xf>
    <xf numFmtId="49" fontId="8" fillId="0" borderId="48" xfId="0" applyNumberFormat="1" applyFont="1" applyFill="1" applyBorder="1" applyAlignment="1" applyProtection="1">
      <alignment horizontal="left" vertical="top" wrapText="1"/>
      <protection/>
    </xf>
    <xf numFmtId="0" fontId="0" fillId="0" borderId="49"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14" fontId="0" fillId="33" borderId="49" xfId="0" applyNumberFormat="1" applyFont="1" applyFill="1" applyBorder="1" applyAlignment="1" applyProtection="1">
      <alignment horizontal="left" vertical="center" wrapText="1"/>
      <protection locked="0"/>
    </xf>
    <xf numFmtId="0" fontId="0" fillId="33" borderId="49" xfId="0" applyFont="1" applyFill="1" applyBorder="1" applyAlignment="1" applyProtection="1">
      <alignment horizontal="left" vertical="center" wrapText="1"/>
      <protection locked="0"/>
    </xf>
    <xf numFmtId="0" fontId="0" fillId="33" borderId="57" xfId="0" applyFont="1" applyFill="1" applyBorder="1" applyAlignment="1" applyProtection="1">
      <alignment horizontal="left" vertical="center" wrapText="1"/>
      <protection locked="0"/>
    </xf>
    <xf numFmtId="0" fontId="0" fillId="0" borderId="55"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58" xfId="0" applyFont="1" applyFill="1" applyBorder="1" applyAlignment="1" applyProtection="1">
      <alignment wrapText="1"/>
      <protection locked="0"/>
    </xf>
    <xf numFmtId="0" fontId="0" fillId="0" borderId="58" xfId="0" applyFont="1" applyBorder="1" applyAlignment="1" applyProtection="1">
      <alignment wrapText="1"/>
      <protection locked="0"/>
    </xf>
    <xf numFmtId="0" fontId="0" fillId="0" borderId="59" xfId="0" applyFont="1"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49" fontId="18" fillId="0" borderId="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3" fillId="33" borderId="14" xfId="36" applyNumberForma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13" xfId="0" applyNumberFormat="1" applyFont="1" applyFill="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49" fontId="0" fillId="33" borderId="45" xfId="0" applyNumberFormat="1" applyFont="1" applyFill="1" applyBorder="1" applyAlignment="1" applyProtection="1">
      <alignment horizontal="left" vertical="center"/>
      <protection locked="0"/>
    </xf>
    <xf numFmtId="49" fontId="0" fillId="33" borderId="51"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6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8" fillId="0" borderId="35" xfId="0" applyNumberFormat="1" applyFont="1" applyBorder="1" applyAlignment="1" applyProtection="1">
      <alignment vertical="center" wrapText="1"/>
      <protection/>
    </xf>
    <xf numFmtId="0" fontId="0" fillId="0" borderId="56" xfId="0" applyFont="1" applyBorder="1" applyAlignment="1" applyProtection="1">
      <alignment vertical="center" wrapText="1"/>
      <protection/>
    </xf>
    <xf numFmtId="49" fontId="0" fillId="0" borderId="61" xfId="0" applyNumberFormat="1" applyFont="1" applyBorder="1" applyAlignment="1" applyProtection="1">
      <alignment vertical="center" wrapText="1"/>
      <protection/>
    </xf>
    <xf numFmtId="0" fontId="0" fillId="0" borderId="62" xfId="0"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3" xfId="0" applyNumberFormat="1" applyFont="1" applyBorder="1" applyAlignment="1" applyProtection="1">
      <alignment vertical="center"/>
      <protection/>
    </xf>
    <xf numFmtId="49" fontId="8" fillId="0" borderId="61" xfId="0" applyNumberFormat="1" applyFont="1" applyBorder="1" applyAlignment="1" applyProtection="1">
      <alignment vertical="center"/>
      <protection/>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49" fontId="0" fillId="33" borderId="12" xfId="0" applyNumberFormat="1" applyFont="1" applyFill="1" applyBorder="1" applyAlignment="1" applyProtection="1">
      <alignment vertical="center" wrapText="1"/>
      <protection hidden="1" locked="0"/>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8" fillId="0" borderId="64"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8" fillId="0" borderId="51"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0" fillId="33" borderId="20"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8" fillId="0" borderId="41" xfId="0" applyNumberFormat="1" applyFont="1" applyBorder="1" applyAlignment="1" applyProtection="1">
      <alignment vertical="center" wrapText="1"/>
      <protection/>
    </xf>
    <xf numFmtId="49" fontId="0" fillId="0" borderId="68"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69" xfId="0" applyNumberFormat="1" applyFont="1" applyFill="1" applyBorder="1" applyAlignment="1" applyProtection="1">
      <alignment vertical="center" wrapText="1"/>
      <protection hidden="1" locked="0"/>
    </xf>
    <xf numFmtId="49" fontId="8" fillId="0" borderId="70"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protection hidden="1" locked="0"/>
    </xf>
    <xf numFmtId="49" fontId="0" fillId="0" borderId="63"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71"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49" fontId="0" fillId="33" borderId="47" xfId="0" applyNumberFormat="1" applyFont="1" applyFill="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0" fillId="0" borderId="17" xfId="0" applyFont="1" applyBorder="1" applyAlignment="1" applyProtection="1">
      <alignment vertical="top" wrapText="1"/>
      <protection/>
    </xf>
    <xf numFmtId="0" fontId="0" fillId="0" borderId="37"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3"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5" xfId="0" applyFont="1" applyFill="1" applyBorder="1" applyAlignment="1" applyProtection="1">
      <alignment wrapText="1"/>
      <protection locked="0"/>
    </xf>
    <xf numFmtId="49" fontId="25" fillId="0" borderId="37"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3"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8" fillId="0" borderId="63" xfId="0" applyNumberFormat="1" applyFont="1" applyBorder="1" applyAlignment="1" applyProtection="1">
      <alignment vertical="center" wrapText="1"/>
      <protection/>
    </xf>
    <xf numFmtId="49" fontId="8" fillId="33" borderId="35"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8" fillId="0" borderId="67"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3"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1" xfId="0" applyNumberFormat="1" applyFont="1" applyBorder="1" applyAlignment="1" applyProtection="1">
      <alignment vertical="center"/>
      <protection/>
    </xf>
    <xf numFmtId="0" fontId="0" fillId="0" borderId="66" xfId="0" applyFont="1" applyBorder="1" applyAlignment="1" applyProtection="1">
      <alignment vertical="center"/>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8"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33" borderId="0" xfId="0" applyNumberFormat="1" applyFont="1" applyFill="1" applyAlignment="1" applyProtection="1">
      <alignment vertical="top" wrapText="1"/>
      <protection locked="0"/>
    </xf>
    <xf numFmtId="0" fontId="8" fillId="0" borderId="51"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8"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56"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50" xfId="0" applyFont="1" applyBorder="1" applyAlignment="1" applyProtection="1">
      <alignment vertical="top" wrapText="1"/>
      <protection/>
    </xf>
    <xf numFmtId="49" fontId="0" fillId="0" borderId="72"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0" xfId="0" applyFont="1" applyBorder="1" applyAlignment="1">
      <alignment vertical="center"/>
    </xf>
    <xf numFmtId="0" fontId="0" fillId="0" borderId="0" xfId="0" applyFont="1" applyAlignment="1">
      <alignment vertical="center"/>
    </xf>
    <xf numFmtId="0" fontId="8" fillId="0" borderId="48" xfId="0" applyNumberFormat="1" applyFont="1" applyBorder="1" applyAlignment="1" applyProtection="1">
      <alignment vertical="top" wrapText="1"/>
      <protection/>
    </xf>
    <xf numFmtId="0" fontId="8" fillId="0" borderId="49"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55" xfId="0" applyFont="1" applyBorder="1" applyAlignment="1" applyProtection="1">
      <alignment vertical="top" wrapText="1"/>
      <protection/>
    </xf>
    <xf numFmtId="0" fontId="8" fillId="0" borderId="43" xfId="0" applyFont="1" applyBorder="1" applyAlignment="1" applyProtection="1">
      <alignment vertical="top" wrapText="1"/>
      <protection/>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0" fillId="0" borderId="63"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8" fillId="0" borderId="49"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55"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5" xfId="0" applyFont="1" applyBorder="1" applyAlignment="1">
      <alignment vertical="center" wrapText="1"/>
    </xf>
    <xf numFmtId="0" fontId="25" fillId="0" borderId="54" xfId="0" applyFont="1" applyBorder="1" applyAlignment="1">
      <alignment vertical="top" wrapText="1"/>
    </xf>
    <xf numFmtId="0" fontId="25" fillId="0" borderId="55" xfId="0" applyFont="1" applyBorder="1" applyAlignment="1">
      <alignment vertical="top" wrapText="1"/>
    </xf>
    <xf numFmtId="0" fontId="25" fillId="0" borderId="43" xfId="0" applyFont="1" applyBorder="1" applyAlignment="1">
      <alignment vertical="top" wrapText="1"/>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46" xfId="0" applyFont="1" applyBorder="1" applyAlignment="1" applyProtection="1">
      <alignment vertical="top" wrapText="1"/>
      <protection/>
    </xf>
    <xf numFmtId="0" fontId="25" fillId="0" borderId="41" xfId="0" applyFont="1" applyBorder="1" applyAlignment="1" applyProtection="1">
      <alignment horizontal="justify" vertical="top" wrapText="1"/>
      <protection/>
    </xf>
    <xf numFmtId="0" fontId="25" fillId="0" borderId="41" xfId="0" applyFont="1" applyBorder="1" applyAlignment="1">
      <alignment horizontal="justify" vertical="top" wrapText="1"/>
    </xf>
    <xf numFmtId="0" fontId="0" fillId="0" borderId="68"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66" xfId="0" applyNumberFormat="1" applyFont="1" applyFill="1" applyBorder="1" applyAlignment="1" applyProtection="1">
      <alignment horizontal="left" vertical="center"/>
      <protection hidden="1" locked="0"/>
    </xf>
    <xf numFmtId="49" fontId="8" fillId="0" borderId="51"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1" xfId="0" applyNumberFormat="1" applyFont="1" applyFill="1" applyBorder="1" applyAlignment="1" applyProtection="1">
      <alignment horizontal="left" vertical="center"/>
      <protection/>
    </xf>
    <xf numFmtId="49" fontId="8" fillId="0" borderId="12" xfId="0" applyNumberFormat="1" applyFont="1" applyFill="1" applyBorder="1" applyAlignment="1" applyProtection="1">
      <alignment horizontal="left" vertical="center"/>
      <protection/>
    </xf>
    <xf numFmtId="49" fontId="8" fillId="0" borderId="18" xfId="0" applyNumberFormat="1" applyFont="1" applyFill="1" applyBorder="1" applyAlignment="1" applyProtection="1">
      <alignment horizontal="left" vertical="center"/>
      <protection/>
    </xf>
    <xf numFmtId="49" fontId="8" fillId="0" borderId="51"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0" fontId="8" fillId="0" borderId="46" xfId="0" applyNumberFormat="1" applyFont="1" applyFill="1" applyBorder="1" applyAlignment="1" applyProtection="1">
      <alignment horizontal="left" vertical="top"/>
      <protection/>
    </xf>
    <xf numFmtId="0" fontId="8" fillId="0" borderId="48" xfId="0" applyFont="1" applyFill="1" applyBorder="1" applyAlignment="1" applyProtection="1">
      <alignment vertical="top" wrapText="1"/>
      <protection/>
    </xf>
    <xf numFmtId="0" fontId="8" fillId="0" borderId="49" xfId="0" applyFont="1" applyBorder="1" applyAlignment="1" applyProtection="1">
      <alignment wrapText="1"/>
      <protection/>
    </xf>
    <xf numFmtId="0" fontId="8" fillId="0" borderId="11" xfId="0" applyFont="1" applyBorder="1" applyAlignment="1" applyProtection="1">
      <alignment wrapText="1"/>
      <protection/>
    </xf>
    <xf numFmtId="0" fontId="25" fillId="0" borderId="54" xfId="0" applyFont="1" applyFill="1" applyBorder="1" applyAlignment="1" applyProtection="1">
      <alignment vertical="top" wrapText="1"/>
      <protection/>
    </xf>
    <xf numFmtId="0" fontId="0" fillId="0" borderId="55" xfId="0" applyFont="1" applyBorder="1" applyAlignment="1" applyProtection="1">
      <alignment wrapText="1"/>
      <protection/>
    </xf>
    <xf numFmtId="0" fontId="0" fillId="0" borderId="43" xfId="0" applyFont="1" applyBorder="1" applyAlignment="1" applyProtection="1">
      <alignment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8" fillId="0" borderId="48" xfId="0" applyNumberFormat="1" applyFont="1" applyFill="1" applyBorder="1" applyAlignment="1" applyProtection="1">
      <alignment horizontal="left" vertical="center" wrapText="1"/>
      <protection/>
    </xf>
    <xf numFmtId="0" fontId="8" fillId="0" borderId="49"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43" xfId="0" applyFont="1" applyBorder="1" applyAlignment="1" applyProtection="1">
      <alignment vertical="center"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49" fontId="8" fillId="0" borderId="36" xfId="0" applyNumberFormat="1" applyFont="1" applyBorder="1" applyAlignment="1" applyProtection="1">
      <alignment horizontal="left" vertical="top"/>
      <protection/>
    </xf>
    <xf numFmtId="49" fontId="8" fillId="0" borderId="14"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49" fontId="18" fillId="0" borderId="51"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51"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8" fillId="0" borderId="51"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0" fontId="0" fillId="0" borderId="54"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54" xfId="0" applyNumberFormat="1" applyFont="1" applyBorder="1" applyAlignment="1" applyProtection="1">
      <alignment vertical="top" wrapText="1"/>
      <protection/>
    </xf>
    <xf numFmtId="49" fontId="8" fillId="0" borderId="55"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0" fontId="8" fillId="0" borderId="0" xfId="0" applyFont="1" applyBorder="1" applyAlignment="1">
      <alignment horizontal="left" vertical="top" wrapText="1"/>
    </xf>
    <xf numFmtId="49" fontId="0" fillId="33" borderId="42" xfId="0" applyNumberFormat="1" applyFont="1" applyFill="1" applyBorder="1" applyAlignment="1" applyProtection="1">
      <alignment vertical="center"/>
      <protection hidden="1" locked="0"/>
    </xf>
    <xf numFmtId="0" fontId="0" fillId="0" borderId="68"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8" fillId="0" borderId="70"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8" fillId="0" borderId="48" xfId="0" applyNumberFormat="1" applyFont="1" applyFill="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49"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0" fontId="8" fillId="0" borderId="55" xfId="0" applyFont="1" applyBorder="1" applyAlignment="1" applyProtection="1">
      <alignment horizontal="left" vertical="top" wrapText="1"/>
      <protection/>
    </xf>
    <xf numFmtId="0" fontId="8" fillId="0" borderId="43" xfId="0"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49"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54" xfId="0" applyNumberFormat="1" applyFont="1" applyBorder="1" applyAlignment="1" applyProtection="1">
      <alignment horizontal="left" vertical="top" wrapText="1"/>
      <protection/>
    </xf>
    <xf numFmtId="0" fontId="8" fillId="0" borderId="55" xfId="0" applyNumberFormat="1" applyFont="1" applyBorder="1" applyAlignment="1" applyProtection="1">
      <alignment horizontal="left" vertical="top" wrapText="1"/>
      <protection/>
    </xf>
    <xf numFmtId="0" fontId="8" fillId="0" borderId="43" xfId="0" applyNumberFormat="1" applyFont="1" applyBorder="1" applyAlignment="1" applyProtection="1">
      <alignment horizontal="left" vertical="top" wrapText="1"/>
      <protection/>
    </xf>
    <xf numFmtId="2" fontId="0" fillId="0" borderId="35" xfId="0" applyNumberFormat="1" applyFont="1" applyBorder="1" applyAlignment="1" applyProtection="1">
      <alignment horizontal="left" vertical="top" wrapText="1"/>
      <protection/>
    </xf>
    <xf numFmtId="2" fontId="0" fillId="0" borderId="56"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8" fillId="0" borderId="44" xfId="0" applyNumberFormat="1" applyFont="1" applyFill="1" applyBorder="1" applyAlignment="1" applyProtection="1">
      <alignment horizontal="left" vertical="top" wrapText="1"/>
      <protection/>
    </xf>
    <xf numFmtId="0" fontId="8" fillId="0" borderId="40" xfId="0" applyNumberFormat="1" applyFont="1" applyFill="1" applyBorder="1" applyAlignment="1" applyProtection="1">
      <alignment horizontal="left" vertical="top" wrapText="1"/>
      <protection/>
    </xf>
    <xf numFmtId="0" fontId="8" fillId="0" borderId="70"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73" xfId="0" applyNumberFormat="1" applyFont="1" applyFill="1" applyBorder="1" applyAlignment="1" applyProtection="1">
      <alignment horizontal="center" vertical="top" wrapText="1"/>
      <protection locked="0"/>
    </xf>
    <xf numFmtId="0" fontId="30" fillId="0" borderId="10" xfId="0" applyNumberFormat="1" applyFont="1" applyBorder="1" applyAlignment="1" applyProtection="1">
      <alignment horizontal="left" vertical="top" wrapText="1"/>
      <protection/>
    </xf>
    <xf numFmtId="0" fontId="8" fillId="0" borderId="51" xfId="0" applyFont="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8" fillId="0" borderId="51"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49" fontId="8" fillId="0" borderId="74" xfId="0" applyNumberFormat="1" applyFont="1" applyBorder="1" applyAlignment="1" applyProtection="1">
      <alignment horizontal="left" vertical="top"/>
      <protection/>
    </xf>
    <xf numFmtId="49" fontId="8" fillId="0" borderId="58" xfId="0" applyNumberFormat="1" applyFont="1" applyBorder="1" applyAlignment="1" applyProtection="1">
      <alignment horizontal="left" vertical="top"/>
      <protection/>
    </xf>
    <xf numFmtId="49" fontId="8" fillId="0" borderId="67"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66" xfId="0" applyNumberFormat="1" applyFont="1" applyFill="1" applyBorder="1" applyAlignment="1" applyProtection="1">
      <alignment horizontal="left" vertical="top" wrapText="1"/>
      <protection locked="0"/>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15" xfId="0" applyNumberFormat="1" applyFont="1" applyFill="1" applyBorder="1" applyAlignment="1" applyProtection="1">
      <alignment horizontal="left" vertical="top" wrapText="1"/>
      <protection locked="0"/>
    </xf>
    <xf numFmtId="49" fontId="8" fillId="0" borderId="35"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16" xfId="0" applyNumberFormat="1" applyFont="1" applyBorder="1" applyAlignment="1" applyProtection="1">
      <alignment horizontal="left" vertical="top" wrapText="1"/>
      <protection/>
    </xf>
    <xf numFmtId="49" fontId="8" fillId="0" borderId="37"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5" xfId="0" applyNumberFormat="1" applyFont="1" applyBorder="1" applyAlignment="1" applyProtection="1">
      <alignment horizontal="left" vertical="top" wrapText="1"/>
      <protection/>
    </xf>
    <xf numFmtId="49" fontId="8" fillId="0" borderId="24"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49" fontId="8" fillId="0" borderId="75"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protection/>
    </xf>
    <xf numFmtId="0" fontId="13" fillId="33" borderId="51"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3" fillId="0" borderId="48" xfId="0" applyNumberFormat="1" applyFont="1" applyBorder="1" applyAlignment="1" applyProtection="1">
      <alignment vertical="center"/>
      <protection/>
    </xf>
    <xf numFmtId="0" fontId="15" fillId="0" borderId="49"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0" fontId="8" fillId="0" borderId="48" xfId="0" applyNumberFormat="1" applyFont="1" applyBorder="1" applyAlignment="1" applyProtection="1">
      <alignment vertical="center"/>
      <protection/>
    </xf>
    <xf numFmtId="0" fontId="8" fillId="0" borderId="49"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9" fillId="33" borderId="48" xfId="0" applyNumberFormat="1" applyFont="1" applyFill="1" applyBorder="1" applyAlignment="1" applyProtection="1">
      <alignment horizontal="center" vertical="center" wrapText="1"/>
      <protection locked="0"/>
    </xf>
    <xf numFmtId="0" fontId="9" fillId="33" borderId="49"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8"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7" xfId="0" applyNumberFormat="1" applyFont="1" applyFill="1" applyBorder="1" applyAlignment="1" applyProtection="1">
      <alignment horizontal="center" vertical="center" wrapText="1"/>
      <protection locked="0"/>
    </xf>
    <xf numFmtId="0" fontId="9" fillId="33" borderId="54" xfId="0" applyNumberFormat="1" applyFont="1" applyFill="1" applyBorder="1" applyAlignment="1" applyProtection="1">
      <alignment horizontal="center" vertical="center" wrapText="1"/>
      <protection locked="0"/>
    </xf>
    <xf numFmtId="0" fontId="9" fillId="33" borderId="55" xfId="0" applyNumberFormat="1" applyFont="1" applyFill="1" applyBorder="1" applyAlignment="1" applyProtection="1">
      <alignment horizontal="center" vertical="center" wrapText="1"/>
      <protection locked="0"/>
    </xf>
    <xf numFmtId="0" fontId="9"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8" fontId="0" fillId="33" borderId="51" xfId="0" applyNumberFormat="1" applyFont="1" applyFill="1" applyBorder="1" applyAlignment="1" applyProtection="1">
      <alignment horizontal="center" vertical="center"/>
      <protection locked="0"/>
    </xf>
    <xf numFmtId="178" fontId="0" fillId="33" borderId="12" xfId="0" applyNumberFormat="1" applyFont="1" applyFill="1" applyBorder="1" applyAlignment="1" applyProtection="1">
      <alignment horizontal="center" vertical="center"/>
      <protection locked="0"/>
    </xf>
    <xf numFmtId="178" fontId="0" fillId="33" borderId="12" xfId="0" applyNumberFormat="1" applyFill="1" applyBorder="1" applyAlignment="1" applyProtection="1">
      <alignment horizontal="center" vertical="center"/>
      <protection locked="0"/>
    </xf>
    <xf numFmtId="178" fontId="0" fillId="33" borderId="18" xfId="0" applyNumberFormat="1" applyFill="1" applyBorder="1" applyAlignment="1" applyProtection="1">
      <alignment horizontal="center" vertical="center"/>
      <protection locked="0"/>
    </xf>
    <xf numFmtId="0" fontId="13" fillId="33" borderId="12" xfId="0" applyNumberFormat="1" applyFont="1" applyFill="1" applyBorder="1" applyAlignment="1" applyProtection="1">
      <alignment horizontal="left" vertical="center"/>
      <protection/>
    </xf>
    <xf numFmtId="0" fontId="0" fillId="0" borderId="48" xfId="0" applyNumberFormat="1" applyFont="1" applyBorder="1" applyAlignment="1" applyProtection="1">
      <alignment vertical="center"/>
      <protection/>
    </xf>
    <xf numFmtId="0" fontId="0" fillId="0" borderId="49" xfId="0" applyNumberFormat="1" applyFont="1" applyBorder="1" applyAlignment="1" applyProtection="1">
      <alignment vertical="center"/>
      <protection/>
    </xf>
    <xf numFmtId="14" fontId="10" fillId="33" borderId="54" xfId="0" applyNumberFormat="1" applyFont="1" applyFill="1" applyBorder="1" applyAlignment="1" applyProtection="1">
      <alignment horizontal="left" vertical="center" wrapText="1"/>
      <protection locked="0"/>
    </xf>
    <xf numFmtId="0" fontId="10" fillId="33" borderId="55"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8" fillId="0" borderId="51"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0" fillId="33" borderId="51"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0" fillId="0" borderId="51"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51"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2" fillId="0" borderId="51" xfId="0" applyFont="1" applyBorder="1" applyAlignment="1" applyProtection="1">
      <alignment vertical="center"/>
      <protection/>
    </xf>
    <xf numFmtId="0" fontId="2" fillId="0" borderId="18" xfId="0" applyFont="1" applyBorder="1" applyAlignment="1" applyProtection="1">
      <alignment vertical="center"/>
      <protection/>
    </xf>
    <xf numFmtId="0" fontId="13" fillId="33" borderId="51"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5"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7" fillId="34" borderId="48" xfId="0" applyNumberFormat="1" applyFont="1" applyFill="1" applyBorder="1" applyAlignment="1" applyProtection="1">
      <alignment horizontal="center" vertical="center" wrapText="1"/>
      <protection/>
    </xf>
    <xf numFmtId="49" fontId="7" fillId="34" borderId="54" xfId="0" applyNumberFormat="1" applyFont="1" applyFill="1" applyBorder="1" applyAlignment="1" applyProtection="1">
      <alignment horizontal="center" vertical="center" wrapText="1"/>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0" fontId="2" fillId="0" borderId="46"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51"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10" xfId="0" applyNumberFormat="1" applyFont="1" applyBorder="1" applyAlignment="1" applyProtection="1">
      <alignment horizontal="center" vertical="top"/>
      <protection/>
    </xf>
    <xf numFmtId="174" fontId="6" fillId="33" borderId="27" xfId="0" applyNumberFormat="1" applyFont="1" applyFill="1" applyBorder="1" applyAlignment="1" applyProtection="1">
      <alignment horizontal="center" vertical="center"/>
      <protection/>
    </xf>
    <xf numFmtId="174" fontId="6" fillId="33" borderId="20" xfId="0" applyNumberFormat="1" applyFont="1" applyFill="1" applyBorder="1" applyAlignment="1" applyProtection="1">
      <alignment horizontal="center" vertical="center"/>
      <protection/>
    </xf>
    <xf numFmtId="174" fontId="5" fillId="33" borderId="27" xfId="0" applyNumberFormat="1" applyFont="1" applyFill="1" applyBorder="1" applyAlignment="1" applyProtection="1">
      <alignment horizontal="center" vertical="center"/>
      <protection locked="0"/>
    </xf>
    <xf numFmtId="174" fontId="5" fillId="33" borderId="20" xfId="0" applyNumberFormat="1" applyFont="1" applyFill="1" applyBorder="1" applyAlignment="1" applyProtection="1">
      <alignment horizontal="center" vertical="center"/>
      <protection locked="0"/>
    </xf>
    <xf numFmtId="174" fontId="6" fillId="37" borderId="27" xfId="0" applyNumberFormat="1" applyFont="1" applyFill="1" applyBorder="1" applyAlignment="1" applyProtection="1">
      <alignment horizontal="center" vertical="center"/>
      <protection/>
    </xf>
    <xf numFmtId="174" fontId="6" fillId="37" borderId="20" xfId="0" applyNumberFormat="1" applyFont="1" applyFill="1" applyBorder="1" applyAlignment="1" applyProtection="1">
      <alignment horizontal="center" vertical="center"/>
      <protection/>
    </xf>
    <xf numFmtId="174" fontId="11" fillId="38" borderId="27" xfId="0" applyNumberFormat="1" applyFont="1" applyFill="1" applyBorder="1" applyAlignment="1" applyProtection="1">
      <alignment horizontal="center" vertical="center"/>
      <protection/>
    </xf>
    <xf numFmtId="174" fontId="11" fillId="38" borderId="20" xfId="0" applyNumberFormat="1" applyFont="1" applyFill="1" applyBorder="1" applyAlignment="1" applyProtection="1">
      <alignment horizontal="center" vertical="center"/>
      <protection/>
    </xf>
    <xf numFmtId="174" fontId="11" fillId="38" borderId="10" xfId="0" applyNumberFormat="1" applyFont="1" applyFill="1" applyBorder="1" applyAlignment="1" applyProtection="1">
      <alignment horizontal="center" vertical="center"/>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174" fontId="5"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1"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8" fontId="13" fillId="33" borderId="51" xfId="0" applyNumberFormat="1" applyFont="1" applyFill="1" applyBorder="1" applyAlignment="1" applyProtection="1">
      <alignment horizontal="left" vertical="center"/>
      <protection locked="0"/>
    </xf>
    <xf numFmtId="178" fontId="0" fillId="33" borderId="12" xfId="0" applyNumberFormat="1" applyFill="1" applyBorder="1" applyAlignment="1" applyProtection="1">
      <alignment vertical="center"/>
      <protection locked="0"/>
    </xf>
    <xf numFmtId="178" fontId="0" fillId="33" borderId="18" xfId="0" applyNumberFormat="1" applyFill="1" applyBorder="1" applyAlignment="1" applyProtection="1">
      <alignment vertical="center"/>
      <protection locked="0"/>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2" fillId="0" borderId="51"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51"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5" fillId="0" borderId="51" xfId="0" applyFont="1" applyBorder="1" applyAlignment="1" applyProtection="1">
      <alignment vertical="top" wrapText="1"/>
      <protection/>
    </xf>
    <xf numFmtId="0" fontId="5" fillId="0" borderId="12" xfId="0" applyFont="1" applyBorder="1" applyAlignment="1" applyProtection="1">
      <alignment vertical="top" wrapText="1"/>
      <protection/>
    </xf>
    <xf numFmtId="0" fontId="2" fillId="0" borderId="51" xfId="0" applyFont="1" applyBorder="1" applyAlignment="1" applyProtection="1">
      <alignment vertical="top" wrapText="1"/>
      <protection/>
    </xf>
    <xf numFmtId="0" fontId="2" fillId="0" borderId="12" xfId="0" applyFont="1" applyBorder="1" applyAlignment="1" applyProtection="1">
      <alignment vertical="top" wrapText="1"/>
      <protection/>
    </xf>
    <xf numFmtId="174" fontId="5"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51"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0" xfId="0" applyFont="1" applyBorder="1" applyAlignment="1" applyProtection="1">
      <alignment vertical="top" wrapText="1"/>
      <protection/>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8"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8"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wrapText="1"/>
      <protection/>
    </xf>
    <xf numFmtId="49" fontId="2" fillId="34" borderId="71" xfId="0" applyNumberFormat="1" applyFont="1" applyFill="1" applyBorder="1" applyAlignment="1" applyProtection="1">
      <alignment horizontal="center" vertical="center"/>
      <protection/>
    </xf>
    <xf numFmtId="49" fontId="2" fillId="34" borderId="69"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alkova@cemmac.sk" TargetMode="External" /><Relationship Id="rId2" Type="http://schemas.openxmlformats.org/officeDocument/2006/relationships/hyperlink" Target="http://www.cemmac.sk/" TargetMode="External" /><Relationship Id="rId3" Type="http://schemas.openxmlformats.org/officeDocument/2006/relationships/hyperlink" Target="http://www.cemmac.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211">
      <selection activeCell="A211" sqref="A211:I216"/>
    </sheetView>
  </sheetViews>
  <sheetFormatPr defaultColWidth="9.140625" defaultRowHeight="12.75"/>
  <cols>
    <col min="1" max="1" width="31.28125" style="30" customWidth="1"/>
    <col min="2" max="2" width="21.140625" style="18" customWidth="1"/>
    <col min="3" max="3" width="19.28125" style="30"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s="225" customFormat="1" ht="15.75">
      <c r="A1" s="174" t="s">
        <v>103</v>
      </c>
      <c r="B1" s="296" t="s">
        <v>287</v>
      </c>
      <c r="C1" s="297"/>
      <c r="D1" s="297"/>
      <c r="E1" s="297"/>
      <c r="F1" s="297"/>
      <c r="G1" s="224"/>
      <c r="H1" s="224"/>
      <c r="I1" s="224"/>
    </row>
    <row r="2" spans="1:9" s="225" customFormat="1" ht="17.25" customHeight="1">
      <c r="A2" s="300" t="s">
        <v>27</v>
      </c>
      <c r="B2" s="301"/>
      <c r="C2" s="301"/>
      <c r="D2" s="301"/>
      <c r="E2" s="301"/>
      <c r="F2" s="301"/>
      <c r="G2" s="301"/>
      <c r="H2" s="301"/>
      <c r="I2" s="301"/>
    </row>
    <row r="3" spans="1:9" s="225" customFormat="1" ht="18" customHeight="1">
      <c r="A3" s="227"/>
      <c r="B3" s="300" t="s">
        <v>351</v>
      </c>
      <c r="C3" s="302"/>
      <c r="D3" s="302"/>
      <c r="E3" s="302"/>
      <c r="F3" s="302"/>
      <c r="G3" s="226"/>
      <c r="H3" s="228"/>
      <c r="I3" s="226"/>
    </row>
    <row r="4" spans="1:9" ht="12.75">
      <c r="A4" s="298" t="s">
        <v>408</v>
      </c>
      <c r="B4" s="299"/>
      <c r="C4" s="102"/>
      <c r="D4" s="294"/>
      <c r="E4" s="295"/>
      <c r="F4" s="295"/>
      <c r="G4" s="295"/>
      <c r="H4" s="295"/>
      <c r="I4" s="175"/>
    </row>
    <row r="5" spans="1:9" ht="13.5" thickBot="1">
      <c r="A5" s="101"/>
      <c r="B5" s="103"/>
      <c r="C5" s="102"/>
      <c r="D5" s="294"/>
      <c r="E5" s="295"/>
      <c r="F5" s="295"/>
      <c r="G5" s="295"/>
      <c r="H5" s="295"/>
      <c r="I5" s="175"/>
    </row>
    <row r="6" spans="1:9" ht="13.5" thickBot="1">
      <c r="A6" s="104" t="s">
        <v>288</v>
      </c>
      <c r="B6" s="16" t="s">
        <v>845</v>
      </c>
      <c r="C6" s="20"/>
      <c r="D6" s="105" t="s">
        <v>415</v>
      </c>
      <c r="E6" s="262" t="s">
        <v>798</v>
      </c>
      <c r="F6" s="263"/>
      <c r="G6" s="263"/>
      <c r="H6" s="263"/>
      <c r="I6" s="264"/>
    </row>
    <row r="7" spans="1:9" s="102" customFormat="1" ht="13.5" thickBot="1">
      <c r="A7" s="167"/>
      <c r="B7" s="79"/>
      <c r="C7" s="111"/>
      <c r="D7" s="105" t="s">
        <v>776</v>
      </c>
      <c r="E7" s="262" t="s">
        <v>799</v>
      </c>
      <c r="F7" s="263"/>
      <c r="G7" s="263"/>
      <c r="H7" s="263"/>
      <c r="I7" s="264"/>
    </row>
    <row r="8" spans="1:9" ht="13.5" thickBot="1">
      <c r="A8" s="104" t="s">
        <v>108</v>
      </c>
      <c r="B8" s="139" t="s">
        <v>109</v>
      </c>
      <c r="C8" s="17" t="s">
        <v>846</v>
      </c>
      <c r="D8" s="139" t="s">
        <v>110</v>
      </c>
      <c r="E8" s="17" t="s">
        <v>847</v>
      </c>
      <c r="F8" s="137"/>
      <c r="G8" s="137"/>
      <c r="H8" s="137"/>
      <c r="I8" s="138"/>
    </row>
    <row r="9" spans="1:9" ht="13.5" customHeight="1" thickBot="1">
      <c r="A9" s="103"/>
      <c r="B9" s="21"/>
      <c r="C9" s="22"/>
      <c r="D9" s="22"/>
      <c r="E9" s="21"/>
      <c r="F9" s="21"/>
      <c r="G9" s="200"/>
      <c r="H9" s="200"/>
      <c r="I9" s="200"/>
    </row>
    <row r="10" spans="1:9" ht="13.5" thickBot="1">
      <c r="A10" s="104" t="s">
        <v>19</v>
      </c>
      <c r="B10" s="262" t="s">
        <v>800</v>
      </c>
      <c r="C10" s="303"/>
      <c r="D10" s="303"/>
      <c r="E10" s="303"/>
      <c r="F10" s="303"/>
      <c r="G10" s="303"/>
      <c r="H10" s="303"/>
      <c r="I10" s="304"/>
    </row>
    <row r="11" spans="1:9" s="23" customFormat="1" ht="13.5" customHeight="1" thickBot="1">
      <c r="A11" s="22"/>
      <c r="B11" s="22"/>
      <c r="C11" s="22"/>
      <c r="E11" s="22"/>
      <c r="F11" s="22"/>
      <c r="G11" s="22"/>
      <c r="H11" s="22"/>
      <c r="I11" s="22"/>
    </row>
    <row r="12" spans="1:9" ht="18.75" customHeight="1" thickBot="1">
      <c r="A12" s="106" t="s">
        <v>409</v>
      </c>
      <c r="B12" s="262" t="s">
        <v>801</v>
      </c>
      <c r="C12" s="306"/>
      <c r="D12" s="306"/>
      <c r="E12" s="306"/>
      <c r="F12" s="306"/>
      <c r="G12" s="306"/>
      <c r="H12" s="306"/>
      <c r="I12" s="307"/>
    </row>
    <row r="13" spans="1:9" ht="9.75" customHeight="1" thickBot="1">
      <c r="A13" s="22"/>
      <c r="B13" s="20"/>
      <c r="C13" s="20"/>
      <c r="D13" s="20"/>
      <c r="E13" s="20"/>
      <c r="F13" s="20"/>
      <c r="G13" s="20"/>
      <c r="H13" s="20"/>
      <c r="I13" s="20"/>
    </row>
    <row r="14" spans="1:9" ht="12.75">
      <c r="A14" s="100" t="s">
        <v>416</v>
      </c>
      <c r="B14" s="389"/>
      <c r="C14" s="389"/>
      <c r="D14" s="24"/>
      <c r="E14" s="24"/>
      <c r="F14" s="24"/>
      <c r="G14" s="24"/>
      <c r="H14" s="24"/>
      <c r="I14" s="25"/>
    </row>
    <row r="15" spans="1:9" ht="12.75">
      <c r="A15" s="107" t="s">
        <v>410</v>
      </c>
      <c r="B15" s="319" t="s">
        <v>802</v>
      </c>
      <c r="C15" s="319"/>
      <c r="D15" s="319"/>
      <c r="E15" s="319"/>
      <c r="F15" s="319"/>
      <c r="G15" s="319"/>
      <c r="H15" s="319"/>
      <c r="I15" s="320"/>
    </row>
    <row r="16" spans="1:9" ht="12.75">
      <c r="A16" s="107" t="s">
        <v>434</v>
      </c>
      <c r="B16" s="319" t="s">
        <v>803</v>
      </c>
      <c r="C16" s="319"/>
      <c r="D16" s="319"/>
      <c r="E16" s="319"/>
      <c r="F16" s="319"/>
      <c r="G16" s="319"/>
      <c r="H16" s="319"/>
      <c r="I16" s="320"/>
    </row>
    <row r="17" spans="1:9" ht="13.5" thickBot="1">
      <c r="A17" s="108" t="s">
        <v>402</v>
      </c>
      <c r="B17" s="390" t="s">
        <v>804</v>
      </c>
      <c r="C17" s="390"/>
      <c r="D17" s="390"/>
      <c r="E17" s="390"/>
      <c r="F17" s="390"/>
      <c r="G17" s="390"/>
      <c r="H17" s="390"/>
      <c r="I17" s="391"/>
    </row>
    <row r="18" spans="1:9" ht="9.75" customHeight="1" thickBot="1">
      <c r="A18" s="26"/>
      <c r="B18" s="20"/>
      <c r="C18" s="18"/>
      <c r="I18" s="20"/>
    </row>
    <row r="19" spans="1:9" ht="13.5" thickBot="1">
      <c r="A19" s="104" t="s">
        <v>425</v>
      </c>
      <c r="B19" s="262" t="s">
        <v>805</v>
      </c>
      <c r="C19" s="262"/>
      <c r="D19" s="262"/>
      <c r="E19" s="262"/>
      <c r="F19" s="262"/>
      <c r="G19" s="262"/>
      <c r="H19" s="262"/>
      <c r="I19" s="409"/>
    </row>
    <row r="20" spans="1:9" ht="9.75" customHeight="1" thickBot="1">
      <c r="A20" s="20"/>
      <c r="B20" s="20"/>
      <c r="C20" s="20"/>
      <c r="I20" s="20"/>
    </row>
    <row r="21" spans="1:9" ht="13.5" thickBot="1">
      <c r="A21" s="104" t="s">
        <v>417</v>
      </c>
      <c r="B21" s="109" t="s">
        <v>411</v>
      </c>
      <c r="C21" s="17" t="s">
        <v>806</v>
      </c>
      <c r="D21" s="142"/>
      <c r="E21" s="109" t="s">
        <v>412</v>
      </c>
      <c r="F21" s="262" t="s">
        <v>807</v>
      </c>
      <c r="G21" s="306"/>
      <c r="H21" s="306"/>
      <c r="I21" s="307"/>
    </row>
    <row r="22" spans="1:9" ht="9.75" customHeight="1" thickBot="1">
      <c r="A22" s="19"/>
      <c r="B22" s="19"/>
      <c r="C22" s="22"/>
      <c r="D22" s="20"/>
      <c r="E22" s="19"/>
      <c r="I22" s="20"/>
    </row>
    <row r="23" spans="1:9" ht="13.5" thickBot="1">
      <c r="A23" s="104" t="s">
        <v>418</v>
      </c>
      <c r="B23" s="109" t="s">
        <v>411</v>
      </c>
      <c r="C23" s="17" t="s">
        <v>806</v>
      </c>
      <c r="D23" s="142"/>
      <c r="E23" s="109" t="s">
        <v>412</v>
      </c>
      <c r="F23" s="262" t="s">
        <v>808</v>
      </c>
      <c r="G23" s="306"/>
      <c r="H23" s="306"/>
      <c r="I23" s="307"/>
    </row>
    <row r="24" spans="1:9" ht="13.5" thickBot="1">
      <c r="A24" s="20"/>
      <c r="B24" s="20"/>
      <c r="C24" s="20"/>
      <c r="E24" s="20"/>
      <c r="F24" s="20"/>
      <c r="G24" s="20"/>
      <c r="H24" s="20"/>
      <c r="I24" s="20"/>
    </row>
    <row r="25" spans="1:9" ht="13.5" thickBot="1">
      <c r="A25" s="104" t="s">
        <v>536</v>
      </c>
      <c r="B25" s="305" t="s">
        <v>809</v>
      </c>
      <c r="C25" s="306"/>
      <c r="D25" s="306"/>
      <c r="E25" s="306"/>
      <c r="F25" s="306"/>
      <c r="G25" s="306"/>
      <c r="H25" s="306"/>
      <c r="I25" s="307"/>
    </row>
    <row r="26" spans="1:9" ht="7.5" customHeight="1" thickBot="1">
      <c r="A26" s="19"/>
      <c r="B26" s="21"/>
      <c r="C26" s="21"/>
      <c r="D26" s="201"/>
      <c r="E26" s="201"/>
      <c r="F26" s="201"/>
      <c r="G26" s="201"/>
      <c r="H26" s="201"/>
      <c r="I26" s="201"/>
    </row>
    <row r="27" spans="1:9" ht="13.5" thickBot="1">
      <c r="A27" s="104" t="s">
        <v>491</v>
      </c>
      <c r="B27" s="305" t="s">
        <v>811</v>
      </c>
      <c r="C27" s="372"/>
      <c r="D27" s="372"/>
      <c r="E27" s="372"/>
      <c r="F27" s="372"/>
      <c r="G27" s="372"/>
      <c r="H27" s="372"/>
      <c r="I27" s="373"/>
    </row>
    <row r="28" spans="1:9" ht="9.75" customHeight="1" thickBot="1">
      <c r="A28" s="20"/>
      <c r="B28" s="20"/>
      <c r="C28" s="20"/>
      <c r="D28" s="20"/>
      <c r="E28" s="20"/>
      <c r="F28" s="20"/>
      <c r="G28" s="20"/>
      <c r="H28" s="20"/>
      <c r="I28" s="27"/>
    </row>
    <row r="29" spans="1:9" ht="13.5" thickBot="1">
      <c r="A29" s="104" t="s">
        <v>419</v>
      </c>
      <c r="B29" s="262" t="s">
        <v>810</v>
      </c>
      <c r="C29" s="318"/>
      <c r="D29" s="20"/>
      <c r="E29" s="374" t="s">
        <v>590</v>
      </c>
      <c r="F29" s="375"/>
      <c r="G29" s="262" t="s">
        <v>812</v>
      </c>
      <c r="H29" s="262"/>
      <c r="I29" s="318"/>
    </row>
    <row r="30" spans="1:9" ht="9.75" customHeight="1" thickBot="1">
      <c r="A30" s="18"/>
      <c r="B30" s="20"/>
      <c r="C30" s="20"/>
      <c r="D30" s="20"/>
      <c r="E30" s="20"/>
      <c r="F30" s="20"/>
      <c r="G30" s="20"/>
      <c r="H30" s="20"/>
      <c r="I30" s="20"/>
    </row>
    <row r="31" spans="1:9" ht="9.75" customHeight="1">
      <c r="A31" s="308" t="s">
        <v>420</v>
      </c>
      <c r="B31" s="311"/>
      <c r="C31" s="312"/>
      <c r="D31" s="312"/>
      <c r="E31" s="312"/>
      <c r="F31" s="312"/>
      <c r="G31" s="312"/>
      <c r="H31" s="312"/>
      <c r="I31" s="313"/>
    </row>
    <row r="32" spans="1:9" ht="9.75" customHeight="1">
      <c r="A32" s="309"/>
      <c r="B32" s="314"/>
      <c r="C32" s="314"/>
      <c r="D32" s="314"/>
      <c r="E32" s="314"/>
      <c r="F32" s="314"/>
      <c r="G32" s="314"/>
      <c r="H32" s="314"/>
      <c r="I32" s="315"/>
    </row>
    <row r="33" spans="1:9" ht="13.5" thickBot="1">
      <c r="A33" s="310"/>
      <c r="B33" s="316"/>
      <c r="C33" s="316"/>
      <c r="D33" s="316"/>
      <c r="E33" s="316"/>
      <c r="F33" s="316"/>
      <c r="G33" s="316"/>
      <c r="H33" s="316"/>
      <c r="I33" s="317"/>
    </row>
    <row r="34" spans="1:9" ht="13.5" thickBot="1">
      <c r="A34" s="19"/>
      <c r="B34" s="79"/>
      <c r="C34" s="124"/>
      <c r="D34" s="124"/>
      <c r="E34" s="124"/>
      <c r="F34" s="124"/>
      <c r="G34" s="124"/>
      <c r="H34" s="124"/>
      <c r="I34" s="124"/>
    </row>
    <row r="35" spans="1:9" ht="26.25" customHeight="1">
      <c r="A35" s="271" t="s">
        <v>112</v>
      </c>
      <c r="B35" s="274" t="s">
        <v>864</v>
      </c>
      <c r="C35" s="291" t="s">
        <v>217</v>
      </c>
      <c r="D35" s="292"/>
      <c r="E35" s="292"/>
      <c r="F35" s="401" t="s">
        <v>811</v>
      </c>
      <c r="G35" s="402"/>
      <c r="H35" s="402"/>
      <c r="I35" s="403"/>
    </row>
    <row r="36" spans="1:9" ht="12.75">
      <c r="A36" s="272"/>
      <c r="B36" s="275"/>
      <c r="C36" s="293"/>
      <c r="D36" s="293"/>
      <c r="E36" s="293"/>
      <c r="F36" s="404"/>
      <c r="G36" s="404"/>
      <c r="H36" s="404"/>
      <c r="I36" s="405"/>
    </row>
    <row r="37" spans="1:9" ht="12.75">
      <c r="A37" s="272"/>
      <c r="B37" s="275"/>
      <c r="C37" s="293"/>
      <c r="D37" s="293"/>
      <c r="E37" s="293"/>
      <c r="F37" s="404"/>
      <c r="G37" s="404"/>
      <c r="H37" s="404"/>
      <c r="I37" s="405"/>
    </row>
    <row r="38" spans="1:9" ht="12.75">
      <c r="A38" s="272"/>
      <c r="B38" s="275"/>
      <c r="C38" s="279" t="s">
        <v>17</v>
      </c>
      <c r="D38" s="280"/>
      <c r="E38" s="280"/>
      <c r="F38" s="283">
        <v>43577</v>
      </c>
      <c r="G38" s="284"/>
      <c r="H38" s="284"/>
      <c r="I38" s="285"/>
    </row>
    <row r="39" spans="1:9" ht="12.75">
      <c r="A39" s="272"/>
      <c r="B39" s="275"/>
      <c r="C39" s="281"/>
      <c r="D39" s="282"/>
      <c r="E39" s="282"/>
      <c r="F39" s="286"/>
      <c r="G39" s="286"/>
      <c r="H39" s="286"/>
      <c r="I39" s="287"/>
    </row>
    <row r="40" spans="1:9" ht="13.5" thickBot="1">
      <c r="A40" s="273"/>
      <c r="B40" s="276"/>
      <c r="C40" s="277" t="s">
        <v>104</v>
      </c>
      <c r="D40" s="278"/>
      <c r="E40" s="278"/>
      <c r="F40" s="288"/>
      <c r="G40" s="289"/>
      <c r="H40" s="289"/>
      <c r="I40" s="290"/>
    </row>
    <row r="41" spans="1:9" ht="13.5" thickBot="1">
      <c r="A41" s="202"/>
      <c r="B41" s="203"/>
      <c r="C41" s="203"/>
      <c r="D41" s="203"/>
      <c r="E41" s="203"/>
      <c r="F41" s="203"/>
      <c r="G41" s="203"/>
      <c r="H41" s="203"/>
      <c r="I41" s="203"/>
    </row>
    <row r="42" spans="1:9" ht="12.75">
      <c r="A42" s="410" t="s">
        <v>256</v>
      </c>
      <c r="B42" s="265" t="s">
        <v>813</v>
      </c>
      <c r="C42" s="265"/>
      <c r="D42" s="265"/>
      <c r="E42" s="265"/>
      <c r="F42" s="265"/>
      <c r="G42" s="265"/>
      <c r="H42" s="265"/>
      <c r="I42" s="266"/>
    </row>
    <row r="43" spans="1:14" ht="12.75">
      <c r="A43" s="411"/>
      <c r="B43" s="267"/>
      <c r="C43" s="267"/>
      <c r="D43" s="267"/>
      <c r="E43" s="267"/>
      <c r="F43" s="267"/>
      <c r="G43" s="267"/>
      <c r="H43" s="267"/>
      <c r="I43" s="268"/>
      <c r="J43" s="20"/>
      <c r="K43" s="20"/>
      <c r="L43" s="20"/>
      <c r="M43" s="20"/>
      <c r="N43" s="20"/>
    </row>
    <row r="44" spans="1:14" ht="12.75">
      <c r="A44" s="411"/>
      <c r="B44" s="267"/>
      <c r="C44" s="267"/>
      <c r="D44" s="267"/>
      <c r="E44" s="267"/>
      <c r="F44" s="267"/>
      <c r="G44" s="267"/>
      <c r="H44" s="267"/>
      <c r="I44" s="268"/>
      <c r="J44" s="20"/>
      <c r="K44" s="20"/>
      <c r="L44" s="20"/>
      <c r="M44" s="20"/>
      <c r="N44" s="20"/>
    </row>
    <row r="45" spans="1:14" ht="12.75">
      <c r="A45" s="411"/>
      <c r="B45" s="267"/>
      <c r="C45" s="267"/>
      <c r="D45" s="267"/>
      <c r="E45" s="267"/>
      <c r="F45" s="267"/>
      <c r="G45" s="267"/>
      <c r="H45" s="267"/>
      <c r="I45" s="268"/>
      <c r="J45" s="20"/>
      <c r="K45" s="20"/>
      <c r="L45" s="20"/>
      <c r="M45" s="20"/>
      <c r="N45" s="20"/>
    </row>
    <row r="46" spans="1:14" ht="12.75">
      <c r="A46" s="411"/>
      <c r="B46" s="267"/>
      <c r="C46" s="267"/>
      <c r="D46" s="267"/>
      <c r="E46" s="267"/>
      <c r="F46" s="267"/>
      <c r="G46" s="267"/>
      <c r="H46" s="267"/>
      <c r="I46" s="268"/>
      <c r="J46" s="20"/>
      <c r="K46" s="20"/>
      <c r="L46" s="20"/>
      <c r="M46" s="20"/>
      <c r="N46" s="20"/>
    </row>
    <row r="47" spans="1:14" ht="12.75">
      <c r="A47" s="411"/>
      <c r="B47" s="267"/>
      <c r="C47" s="267"/>
      <c r="D47" s="267"/>
      <c r="E47" s="267"/>
      <c r="F47" s="267"/>
      <c r="G47" s="267"/>
      <c r="H47" s="267"/>
      <c r="I47" s="268"/>
      <c r="J47" s="20"/>
      <c r="K47" s="20"/>
      <c r="L47" s="20"/>
      <c r="M47" s="20"/>
      <c r="N47" s="20"/>
    </row>
    <row r="48" spans="1:14" ht="13.5" thickBot="1">
      <c r="A48" s="412"/>
      <c r="B48" s="269"/>
      <c r="C48" s="269"/>
      <c r="D48" s="269"/>
      <c r="E48" s="269"/>
      <c r="F48" s="269"/>
      <c r="G48" s="269"/>
      <c r="H48" s="269"/>
      <c r="I48" s="270"/>
      <c r="J48" s="20"/>
      <c r="K48" s="20"/>
      <c r="L48" s="20"/>
      <c r="M48" s="20"/>
      <c r="N48" s="20"/>
    </row>
    <row r="49" spans="1:9" ht="12.75">
      <c r="A49" s="111"/>
      <c r="B49" s="111"/>
      <c r="C49" s="154"/>
      <c r="D49" s="28"/>
      <c r="E49" s="28"/>
      <c r="F49" s="20"/>
      <c r="G49" s="20"/>
      <c r="H49" s="20"/>
      <c r="I49" s="20"/>
    </row>
    <row r="50" spans="1:9" ht="12.75">
      <c r="A50" s="298" t="s">
        <v>231</v>
      </c>
      <c r="B50" s="376"/>
      <c r="C50" s="376"/>
      <c r="D50" s="20"/>
      <c r="E50" s="20"/>
      <c r="F50" s="20"/>
      <c r="G50" s="20"/>
      <c r="H50" s="20"/>
      <c r="I50" s="20"/>
    </row>
    <row r="51" spans="1:9" ht="12.75">
      <c r="A51" s="101"/>
      <c r="B51" s="204"/>
      <c r="C51" s="204"/>
      <c r="D51" s="20"/>
      <c r="E51" s="20"/>
      <c r="F51" s="20"/>
      <c r="G51" s="20"/>
      <c r="H51" s="20"/>
      <c r="I51" s="20"/>
    </row>
    <row r="52" spans="1:9" ht="15.75" customHeight="1">
      <c r="A52" s="535" t="s">
        <v>430</v>
      </c>
      <c r="B52" s="536"/>
      <c r="C52" s="536"/>
      <c r="D52" s="536"/>
      <c r="E52" s="536"/>
      <c r="F52" s="537"/>
      <c r="G52" s="538" t="s">
        <v>814</v>
      </c>
      <c r="H52" s="539"/>
      <c r="I52" s="540"/>
    </row>
    <row r="53" spans="1:9" ht="13.5" thickBot="1">
      <c r="A53" s="101"/>
      <c r="B53" s="204"/>
      <c r="C53" s="204"/>
      <c r="D53" s="20"/>
      <c r="E53" s="20"/>
      <c r="F53" s="20"/>
      <c r="G53" s="20"/>
      <c r="H53" s="20"/>
      <c r="I53" s="20"/>
    </row>
    <row r="54" spans="1:9" ht="13.5" thickBot="1">
      <c r="A54" s="326" t="s">
        <v>289</v>
      </c>
      <c r="B54" s="327"/>
      <c r="C54" s="332" t="s">
        <v>251</v>
      </c>
      <c r="D54" s="332"/>
      <c r="E54" s="332"/>
      <c r="F54" s="328" t="s">
        <v>566</v>
      </c>
      <c r="G54" s="328"/>
      <c r="H54" s="328"/>
      <c r="I54" s="329"/>
    </row>
    <row r="55" spans="1:9" ht="12.75" customHeight="1">
      <c r="A55" s="575" t="s">
        <v>58</v>
      </c>
      <c r="B55" s="576"/>
      <c r="C55" s="330" t="s">
        <v>252</v>
      </c>
      <c r="D55" s="331"/>
      <c r="E55" s="331"/>
      <c r="F55" s="370" t="s">
        <v>232</v>
      </c>
      <c r="G55" s="370"/>
      <c r="H55" s="370"/>
      <c r="I55" s="371"/>
    </row>
    <row r="56" spans="1:9" ht="12.75">
      <c r="A56" s="577"/>
      <c r="B56" s="578"/>
      <c r="C56" s="333" t="s">
        <v>253</v>
      </c>
      <c r="D56" s="334"/>
      <c r="E56" s="334"/>
      <c r="F56" s="335" t="s">
        <v>233</v>
      </c>
      <c r="G56" s="335"/>
      <c r="H56" s="335"/>
      <c r="I56" s="336"/>
    </row>
    <row r="57" spans="1:9" ht="12.75">
      <c r="A57" s="577"/>
      <c r="B57" s="578"/>
      <c r="C57" s="333" t="s">
        <v>492</v>
      </c>
      <c r="D57" s="334"/>
      <c r="E57" s="334"/>
      <c r="F57" s="335" t="s">
        <v>567</v>
      </c>
      <c r="G57" s="335"/>
      <c r="H57" s="335"/>
      <c r="I57" s="336"/>
    </row>
    <row r="58" spans="1:9" ht="12.75">
      <c r="A58" s="577" t="s">
        <v>773</v>
      </c>
      <c r="B58" s="578"/>
      <c r="C58" s="333" t="s">
        <v>490</v>
      </c>
      <c r="D58" s="334"/>
      <c r="E58" s="334"/>
      <c r="F58" s="335" t="s">
        <v>456</v>
      </c>
      <c r="G58" s="335"/>
      <c r="H58" s="335"/>
      <c r="I58" s="336"/>
    </row>
    <row r="59" spans="1:9" ht="25.5" customHeight="1">
      <c r="A59" s="577"/>
      <c r="B59" s="578"/>
      <c r="C59" s="333" t="s">
        <v>254</v>
      </c>
      <c r="D59" s="334"/>
      <c r="E59" s="334"/>
      <c r="F59" s="335" t="s">
        <v>234</v>
      </c>
      <c r="G59" s="335"/>
      <c r="H59" s="335"/>
      <c r="I59" s="336"/>
    </row>
    <row r="60" spans="1:9" ht="18" customHeight="1">
      <c r="A60" s="577"/>
      <c r="B60" s="578"/>
      <c r="C60" s="423" t="s">
        <v>255</v>
      </c>
      <c r="D60" s="424"/>
      <c r="E60" s="425"/>
      <c r="F60" s="392" t="s">
        <v>235</v>
      </c>
      <c r="G60" s="392"/>
      <c r="H60" s="392"/>
      <c r="I60" s="393"/>
    </row>
    <row r="61" spans="1:9" ht="13.5" thickBot="1">
      <c r="A61" s="579"/>
      <c r="B61" s="580"/>
      <c r="C61" s="426"/>
      <c r="D61" s="427"/>
      <c r="E61" s="428"/>
      <c r="F61" s="394"/>
      <c r="G61" s="394"/>
      <c r="H61" s="394"/>
      <c r="I61" s="395"/>
    </row>
    <row r="62" spans="1:9" ht="13.5" thickBot="1">
      <c r="A62" s="155" t="s">
        <v>60</v>
      </c>
      <c r="B62" s="156"/>
      <c r="C62" s="154"/>
      <c r="D62" s="154"/>
      <c r="E62" s="154"/>
      <c r="F62" s="111"/>
      <c r="G62" s="111"/>
      <c r="H62" s="111"/>
      <c r="I62" s="111"/>
    </row>
    <row r="63" spans="1:9" ht="12.75">
      <c r="A63" s="387" t="s">
        <v>290</v>
      </c>
      <c r="B63" s="388"/>
      <c r="C63" s="388" t="s">
        <v>251</v>
      </c>
      <c r="D63" s="413"/>
      <c r="E63" s="413"/>
      <c r="F63" s="471" t="s">
        <v>566</v>
      </c>
      <c r="G63" s="471"/>
      <c r="H63" s="471"/>
      <c r="I63" s="472"/>
    </row>
    <row r="64" spans="1:9" ht="12.75">
      <c r="A64" s="429" t="s">
        <v>59</v>
      </c>
      <c r="B64" s="430"/>
      <c r="C64" s="438" t="s">
        <v>73</v>
      </c>
      <c r="D64" s="439"/>
      <c r="E64" s="440"/>
      <c r="F64" s="433" t="s">
        <v>37</v>
      </c>
      <c r="G64" s="434"/>
      <c r="H64" s="434"/>
      <c r="I64" s="393"/>
    </row>
    <row r="65" spans="1:9" ht="21" customHeight="1">
      <c r="A65" s="396" t="s">
        <v>246</v>
      </c>
      <c r="B65" s="397"/>
      <c r="C65" s="441"/>
      <c r="D65" s="441"/>
      <c r="E65" s="442"/>
      <c r="F65" s="435"/>
      <c r="G65" s="436"/>
      <c r="H65" s="436"/>
      <c r="I65" s="437"/>
    </row>
    <row r="66" spans="1:9" ht="90.75" customHeight="1">
      <c r="A66" s="398"/>
      <c r="B66" s="397"/>
      <c r="C66" s="380" t="s">
        <v>74</v>
      </c>
      <c r="D66" s="381"/>
      <c r="E66" s="381"/>
      <c r="F66" s="399" t="s">
        <v>38</v>
      </c>
      <c r="G66" s="399"/>
      <c r="H66" s="399"/>
      <c r="I66" s="400"/>
    </row>
    <row r="67" spans="1:9" ht="21.75" customHeight="1">
      <c r="A67" s="406" t="s">
        <v>61</v>
      </c>
      <c r="B67" s="407"/>
      <c r="C67" s="380" t="s">
        <v>62</v>
      </c>
      <c r="D67" s="381"/>
      <c r="E67" s="381"/>
      <c r="F67" s="399" t="s">
        <v>39</v>
      </c>
      <c r="G67" s="399"/>
      <c r="H67" s="399"/>
      <c r="I67" s="400"/>
    </row>
    <row r="68" spans="1:9" ht="21.75" customHeight="1">
      <c r="A68" s="170"/>
      <c r="B68" s="169"/>
      <c r="C68" s="380" t="s">
        <v>63</v>
      </c>
      <c r="D68" s="381"/>
      <c r="E68" s="381"/>
      <c r="F68" s="399" t="s">
        <v>40</v>
      </c>
      <c r="G68" s="399"/>
      <c r="H68" s="399"/>
      <c r="I68" s="400"/>
    </row>
    <row r="69" spans="1:9" ht="21.75" customHeight="1" thickBot="1">
      <c r="A69" s="171"/>
      <c r="B69" s="172"/>
      <c r="C69" s="421" t="s">
        <v>64</v>
      </c>
      <c r="D69" s="422"/>
      <c r="E69" s="422"/>
      <c r="F69" s="431" t="s">
        <v>41</v>
      </c>
      <c r="G69" s="431"/>
      <c r="H69" s="431"/>
      <c r="I69" s="432"/>
    </row>
    <row r="70" spans="1:9" ht="13.5" thickBot="1">
      <c r="A70" s="385"/>
      <c r="B70" s="386"/>
      <c r="C70" s="386"/>
      <c r="D70" s="386"/>
      <c r="E70" s="386"/>
      <c r="F70" s="386"/>
      <c r="G70" s="386"/>
      <c r="H70" s="386"/>
      <c r="I70" s="386"/>
    </row>
    <row r="71" spans="1:9" ht="13.5" thickBot="1">
      <c r="A71" s="374" t="s">
        <v>36</v>
      </c>
      <c r="B71" s="375"/>
      <c r="C71" s="382"/>
      <c r="D71" s="383"/>
      <c r="E71" s="384"/>
      <c r="F71" s="99" t="s">
        <v>815</v>
      </c>
      <c r="G71" s="20"/>
      <c r="H71" s="20"/>
      <c r="I71" s="20"/>
    </row>
    <row r="72" spans="1:9" ht="12.75">
      <c r="A72" s="299" t="s">
        <v>35</v>
      </c>
      <c r="B72" s="461"/>
      <c r="C72" s="461"/>
      <c r="D72" s="461"/>
      <c r="E72" s="461"/>
      <c r="F72" s="461"/>
      <c r="G72" s="462"/>
      <c r="H72" s="462"/>
      <c r="I72" s="462"/>
    </row>
    <row r="73" spans="1:9" ht="12.75">
      <c r="A73" s="450" t="s">
        <v>464</v>
      </c>
      <c r="B73" s="451"/>
      <c r="C73" s="451"/>
      <c r="D73" s="451"/>
      <c r="E73" s="451"/>
      <c r="F73" s="451"/>
      <c r="G73" s="451"/>
      <c r="H73" s="451"/>
      <c r="I73" s="451"/>
    </row>
    <row r="74" spans="1:9" ht="12.75">
      <c r="A74" s="452"/>
      <c r="B74" s="452"/>
      <c r="C74" s="452"/>
      <c r="D74" s="452"/>
      <c r="E74" s="452"/>
      <c r="F74" s="452"/>
      <c r="G74" s="452"/>
      <c r="H74" s="452"/>
      <c r="I74" s="452"/>
    </row>
    <row r="75" spans="1:9" ht="13.5" thickBot="1">
      <c r="A75" s="551" t="s">
        <v>769</v>
      </c>
      <c r="B75" s="551"/>
      <c r="C75" s="551"/>
      <c r="D75" s="551"/>
      <c r="E75" s="551"/>
      <c r="F75" s="551"/>
      <c r="G75" s="551"/>
      <c r="H75" s="551"/>
      <c r="I75" s="551"/>
    </row>
    <row r="76" spans="1:9" ht="13.5" thickBot="1">
      <c r="A76" s="374" t="s">
        <v>539</v>
      </c>
      <c r="B76" s="382"/>
      <c r="C76" s="382"/>
      <c r="D76" s="382"/>
      <c r="E76" s="382"/>
      <c r="F76" s="382"/>
      <c r="G76" s="382"/>
      <c r="H76" s="382"/>
      <c r="I76" s="408"/>
    </row>
    <row r="77" spans="1:9" ht="12.75">
      <c r="A77" s="414" t="s">
        <v>848</v>
      </c>
      <c r="B77" s="415"/>
      <c r="C77" s="416"/>
      <c r="D77" s="416"/>
      <c r="E77" s="416"/>
      <c r="F77" s="416"/>
      <c r="G77" s="416"/>
      <c r="H77" s="416"/>
      <c r="I77" s="417"/>
    </row>
    <row r="78" spans="1:9" ht="13.5" thickBot="1">
      <c r="A78" s="418"/>
      <c r="B78" s="419"/>
      <c r="C78" s="419"/>
      <c r="D78" s="419"/>
      <c r="E78" s="419"/>
      <c r="F78" s="419"/>
      <c r="G78" s="419"/>
      <c r="H78" s="419"/>
      <c r="I78" s="420"/>
    </row>
    <row r="79" spans="1:9" ht="13.5" thickBot="1">
      <c r="A79" s="205"/>
      <c r="B79" s="205"/>
      <c r="C79" s="205"/>
      <c r="D79" s="205"/>
      <c r="E79" s="205"/>
      <c r="F79" s="205"/>
      <c r="G79" s="205"/>
      <c r="H79" s="205"/>
      <c r="I79" s="205"/>
    </row>
    <row r="80" spans="1:9" ht="13.5" thickBot="1">
      <c r="A80" s="110" t="s">
        <v>537</v>
      </c>
      <c r="B80" s="187" t="s">
        <v>849</v>
      </c>
      <c r="C80" s="205"/>
      <c r="D80" s="205"/>
      <c r="E80" s="205"/>
      <c r="F80" s="205"/>
      <c r="G80" s="205"/>
      <c r="H80" s="205"/>
      <c r="I80" s="205"/>
    </row>
    <row r="81" spans="1:9" ht="12.75">
      <c r="A81" s="205"/>
      <c r="B81" s="205"/>
      <c r="C81" s="205"/>
      <c r="D81" s="205"/>
      <c r="E81" s="205"/>
      <c r="F81" s="205"/>
      <c r="G81" s="205"/>
      <c r="H81" s="205"/>
      <c r="I81" s="205"/>
    </row>
    <row r="82" spans="1:9" ht="13.5" thickBot="1">
      <c r="A82" s="157"/>
      <c r="B82" s="205"/>
      <c r="C82" s="205"/>
      <c r="D82" s="205"/>
      <c r="E82" s="205"/>
      <c r="F82" s="205"/>
      <c r="G82" s="205"/>
      <c r="H82" s="205"/>
      <c r="I82" s="205"/>
    </row>
    <row r="83" spans="1:9" ht="13.5" thickBot="1">
      <c r="A83" s="374" t="s">
        <v>72</v>
      </c>
      <c r="B83" s="375"/>
      <c r="C83" s="375"/>
      <c r="D83" s="383"/>
      <c r="E83" s="383"/>
      <c r="F83" s="384"/>
      <c r="G83" s="168" t="s">
        <v>816</v>
      </c>
      <c r="H83" s="111"/>
      <c r="I83" s="111"/>
    </row>
    <row r="84" spans="1:9" ht="6" customHeight="1" thickBot="1">
      <c r="A84" s="103"/>
      <c r="B84" s="103"/>
      <c r="C84" s="103"/>
      <c r="D84" s="111"/>
      <c r="E84" s="111"/>
      <c r="F84" s="111"/>
      <c r="G84" s="111"/>
      <c r="H84" s="111"/>
      <c r="I84" s="111"/>
    </row>
    <row r="85" spans="1:9" ht="12.75">
      <c r="A85" s="271" t="s">
        <v>291</v>
      </c>
      <c r="B85" s="455"/>
      <c r="C85" s="447" t="s">
        <v>73</v>
      </c>
      <c r="D85" s="448"/>
      <c r="E85" s="449"/>
      <c r="F85" s="458" t="s">
        <v>42</v>
      </c>
      <c r="G85" s="459"/>
      <c r="H85" s="459"/>
      <c r="I85" s="460"/>
    </row>
    <row r="86" spans="1:9" ht="13.5" customHeight="1">
      <c r="A86" s="398"/>
      <c r="B86" s="397"/>
      <c r="C86" s="441"/>
      <c r="D86" s="441"/>
      <c r="E86" s="442"/>
      <c r="F86" s="435"/>
      <c r="G86" s="436"/>
      <c r="H86" s="436"/>
      <c r="I86" s="437"/>
    </row>
    <row r="87" spans="1:9" ht="12.75">
      <c r="A87" s="398"/>
      <c r="B87" s="397"/>
      <c r="C87" s="380" t="s">
        <v>74</v>
      </c>
      <c r="D87" s="381"/>
      <c r="E87" s="381"/>
      <c r="F87" s="399" t="s">
        <v>43</v>
      </c>
      <c r="G87" s="399"/>
      <c r="H87" s="399"/>
      <c r="I87" s="400"/>
    </row>
    <row r="88" spans="1:9" ht="12.75">
      <c r="A88" s="398"/>
      <c r="B88" s="397"/>
      <c r="C88" s="380" t="s">
        <v>62</v>
      </c>
      <c r="D88" s="381"/>
      <c r="E88" s="381"/>
      <c r="F88" s="399" t="s">
        <v>44</v>
      </c>
      <c r="G88" s="399"/>
      <c r="H88" s="399"/>
      <c r="I88" s="400"/>
    </row>
    <row r="89" spans="1:9" ht="12.75">
      <c r="A89" s="398"/>
      <c r="B89" s="397"/>
      <c r="C89" s="380" t="s">
        <v>63</v>
      </c>
      <c r="D89" s="381"/>
      <c r="E89" s="381"/>
      <c r="F89" s="399" t="s">
        <v>45</v>
      </c>
      <c r="G89" s="399"/>
      <c r="H89" s="399"/>
      <c r="I89" s="400"/>
    </row>
    <row r="90" spans="1:9" ht="13.5" thickBot="1">
      <c r="A90" s="456"/>
      <c r="B90" s="457"/>
      <c r="C90" s="421" t="s">
        <v>64</v>
      </c>
      <c r="D90" s="422"/>
      <c r="E90" s="422"/>
      <c r="F90" s="431" t="s">
        <v>46</v>
      </c>
      <c r="G90" s="431"/>
      <c r="H90" s="431"/>
      <c r="I90" s="432"/>
    </row>
    <row r="91" spans="1:9" ht="12.75">
      <c r="A91" s="206"/>
      <c r="B91" s="206"/>
      <c r="C91" s="156"/>
      <c r="D91" s="156"/>
      <c r="E91" s="156"/>
      <c r="F91" s="111"/>
      <c r="G91" s="111"/>
      <c r="H91" s="111"/>
      <c r="I91" s="207"/>
    </row>
    <row r="92" spans="1:9" ht="12.75">
      <c r="A92" s="469" t="s">
        <v>113</v>
      </c>
      <c r="B92" s="470"/>
      <c r="C92" s="470"/>
      <c r="D92" s="470"/>
      <c r="E92" s="470"/>
      <c r="F92" s="470"/>
      <c r="G92" s="470"/>
      <c r="H92" s="470"/>
      <c r="I92" s="470"/>
    </row>
    <row r="93" spans="1:9" ht="12.75">
      <c r="A93" s="470"/>
      <c r="B93" s="470"/>
      <c r="C93" s="470"/>
      <c r="D93" s="470"/>
      <c r="E93" s="470"/>
      <c r="F93" s="470"/>
      <c r="G93" s="470"/>
      <c r="H93" s="470"/>
      <c r="I93" s="470"/>
    </row>
    <row r="94" spans="1:9" ht="12.75">
      <c r="A94" s="470"/>
      <c r="B94" s="470"/>
      <c r="C94" s="470"/>
      <c r="D94" s="470"/>
      <c r="E94" s="470"/>
      <c r="F94" s="470"/>
      <c r="G94" s="470"/>
      <c r="H94" s="470"/>
      <c r="I94" s="470"/>
    </row>
    <row r="95" spans="1:9" ht="12.75">
      <c r="A95" s="470"/>
      <c r="B95" s="470"/>
      <c r="C95" s="470"/>
      <c r="D95" s="470"/>
      <c r="E95" s="470"/>
      <c r="F95" s="470"/>
      <c r="G95" s="470"/>
      <c r="H95" s="470"/>
      <c r="I95" s="470"/>
    </row>
    <row r="96" spans="1:9" ht="12.75">
      <c r="A96" s="208"/>
      <c r="B96" s="208"/>
      <c r="C96" s="208"/>
      <c r="D96" s="208"/>
      <c r="E96" s="208"/>
      <c r="F96" s="208"/>
      <c r="G96" s="208"/>
      <c r="H96" s="208"/>
      <c r="I96" s="208"/>
    </row>
    <row r="97" spans="1:9" ht="18" customHeight="1">
      <c r="A97" s="453" t="s">
        <v>292</v>
      </c>
      <c r="B97" s="454"/>
      <c r="C97" s="454"/>
      <c r="D97" s="454"/>
      <c r="E97" s="454"/>
      <c r="F97" s="454"/>
      <c r="G97" s="454"/>
      <c r="H97" s="454"/>
      <c r="I97" s="454"/>
    </row>
    <row r="98" spans="1:9" ht="18" customHeight="1">
      <c r="A98" s="209"/>
      <c r="B98" s="173"/>
      <c r="C98" s="173"/>
      <c r="D98" s="173"/>
      <c r="E98" s="173"/>
      <c r="F98" s="173"/>
      <c r="G98" s="173"/>
      <c r="H98" s="173"/>
      <c r="I98" s="173"/>
    </row>
    <row r="99" spans="1:9" ht="12.75">
      <c r="A99" s="545" t="s">
        <v>293</v>
      </c>
      <c r="B99" s="546"/>
      <c r="C99" s="546"/>
      <c r="D99" s="546"/>
      <c r="E99" s="546"/>
      <c r="F99" s="546"/>
      <c r="G99" s="546"/>
      <c r="H99" s="546"/>
      <c r="I99" s="546"/>
    </row>
    <row r="100" spans="1:9" ht="12.75">
      <c r="A100" s="546"/>
      <c r="B100" s="546"/>
      <c r="C100" s="546"/>
      <c r="D100" s="546"/>
      <c r="E100" s="546"/>
      <c r="F100" s="546"/>
      <c r="G100" s="546"/>
      <c r="H100" s="546"/>
      <c r="I100" s="546"/>
    </row>
    <row r="101" spans="1:9" ht="12.75">
      <c r="A101" s="547"/>
      <c r="B101" s="547"/>
      <c r="C101" s="547"/>
      <c r="D101" s="547"/>
      <c r="E101" s="547"/>
      <c r="F101" s="547"/>
      <c r="G101" s="547"/>
      <c r="H101" s="547"/>
      <c r="I101" s="547"/>
    </row>
    <row r="102" spans="1:9" ht="12.75">
      <c r="A102" s="120" t="s">
        <v>87</v>
      </c>
      <c r="B102" s="79"/>
      <c r="C102" s="79"/>
      <c r="D102" s="79"/>
      <c r="E102" s="141"/>
      <c r="F102" s="141"/>
      <c r="G102" s="79"/>
      <c r="H102" s="79"/>
      <c r="I102" s="79"/>
    </row>
    <row r="103" spans="1:9" ht="12.75">
      <c r="A103" s="463" t="s">
        <v>75</v>
      </c>
      <c r="B103" s="464"/>
      <c r="C103" s="464"/>
      <c r="D103" s="464"/>
      <c r="E103" s="464"/>
      <c r="F103" s="464"/>
      <c r="G103" s="464"/>
      <c r="H103" s="464"/>
      <c r="I103" s="465"/>
    </row>
    <row r="104" spans="1:9" ht="12.75">
      <c r="A104" s="377"/>
      <c r="B104" s="378"/>
      <c r="C104" s="378"/>
      <c r="D104" s="378"/>
      <c r="E104" s="378"/>
      <c r="F104" s="378"/>
      <c r="G104" s="378"/>
      <c r="H104" s="378"/>
      <c r="I104" s="379"/>
    </row>
    <row r="105" spans="1:9" ht="12.75">
      <c r="A105" s="466"/>
      <c r="B105" s="467"/>
      <c r="C105" s="467"/>
      <c r="D105" s="467"/>
      <c r="E105" s="467"/>
      <c r="F105" s="467"/>
      <c r="G105" s="467"/>
      <c r="H105" s="467"/>
      <c r="I105" s="468"/>
    </row>
    <row r="106" spans="1:9" ht="12.75">
      <c r="A106" s="341" t="s">
        <v>863</v>
      </c>
      <c r="B106" s="341"/>
      <c r="C106" s="341"/>
      <c r="D106" s="341"/>
      <c r="E106" s="341"/>
      <c r="F106" s="341"/>
      <c r="G106" s="341"/>
      <c r="H106" s="341"/>
      <c r="I106" s="341"/>
    </row>
    <row r="107" spans="1:9" ht="12.75">
      <c r="A107" s="443"/>
      <c r="B107" s="443"/>
      <c r="C107" s="443"/>
      <c r="D107" s="443"/>
      <c r="E107" s="443"/>
      <c r="F107" s="443"/>
      <c r="G107" s="443"/>
      <c r="H107" s="443"/>
      <c r="I107" s="443"/>
    </row>
    <row r="108" spans="1:9" ht="12.75">
      <c r="A108" s="443"/>
      <c r="B108" s="443"/>
      <c r="C108" s="443"/>
      <c r="D108" s="443"/>
      <c r="E108" s="443"/>
      <c r="F108" s="443"/>
      <c r="G108" s="443"/>
      <c r="H108" s="443"/>
      <c r="I108" s="443"/>
    </row>
    <row r="109" spans="1:9" ht="12.75">
      <c r="A109" s="443"/>
      <c r="B109" s="443"/>
      <c r="C109" s="443"/>
      <c r="D109" s="443"/>
      <c r="E109" s="443"/>
      <c r="F109" s="443"/>
      <c r="G109" s="443"/>
      <c r="H109" s="443"/>
      <c r="I109" s="443"/>
    </row>
    <row r="110" spans="1:9" ht="12.75">
      <c r="A110" s="443"/>
      <c r="B110" s="443"/>
      <c r="C110" s="443"/>
      <c r="D110" s="443"/>
      <c r="E110" s="443"/>
      <c r="F110" s="443"/>
      <c r="G110" s="443"/>
      <c r="H110" s="443"/>
      <c r="I110" s="443"/>
    </row>
    <row r="111" spans="1:9" ht="222.75" customHeight="1">
      <c r="A111" s="443"/>
      <c r="B111" s="443"/>
      <c r="C111" s="443"/>
      <c r="D111" s="443"/>
      <c r="E111" s="443"/>
      <c r="F111" s="443"/>
      <c r="G111" s="443"/>
      <c r="H111" s="443"/>
      <c r="I111" s="443"/>
    </row>
    <row r="112" spans="1:9" ht="12.75">
      <c r="A112" s="121"/>
      <c r="B112" s="121"/>
      <c r="C112" s="122"/>
      <c r="D112" s="122"/>
      <c r="E112" s="122"/>
      <c r="F112" s="122"/>
      <c r="G112" s="122"/>
      <c r="H112" s="122"/>
      <c r="I112" s="122"/>
    </row>
    <row r="113" spans="1:9" ht="12.75">
      <c r="A113" s="541" t="s">
        <v>79</v>
      </c>
      <c r="B113" s="542"/>
      <c r="C113" s="542"/>
      <c r="D113" s="542"/>
      <c r="E113" s="542"/>
      <c r="F113" s="542"/>
      <c r="G113" s="542"/>
      <c r="H113" s="542"/>
      <c r="I113" s="543"/>
    </row>
    <row r="114" spans="1:9" ht="12.75">
      <c r="A114" s="341" t="s">
        <v>851</v>
      </c>
      <c r="B114" s="341"/>
      <c r="C114" s="341"/>
      <c r="D114" s="341"/>
      <c r="E114" s="341"/>
      <c r="F114" s="341"/>
      <c r="G114" s="341"/>
      <c r="H114" s="341"/>
      <c r="I114" s="341"/>
    </row>
    <row r="115" spans="1:9" ht="12.75">
      <c r="A115" s="443"/>
      <c r="B115" s="443"/>
      <c r="C115" s="443"/>
      <c r="D115" s="443"/>
      <c r="E115" s="443"/>
      <c r="F115" s="443"/>
      <c r="G115" s="443"/>
      <c r="H115" s="443"/>
      <c r="I115" s="443"/>
    </row>
    <row r="116" spans="1:9" ht="12.75" hidden="1">
      <c r="A116" s="443"/>
      <c r="B116" s="443"/>
      <c r="C116" s="443"/>
      <c r="D116" s="443"/>
      <c r="E116" s="443"/>
      <c r="F116" s="443"/>
      <c r="G116" s="443"/>
      <c r="H116" s="443"/>
      <c r="I116" s="443"/>
    </row>
    <row r="117" spans="1:9" ht="12.75" hidden="1">
      <c r="A117" s="443"/>
      <c r="B117" s="443"/>
      <c r="C117" s="443"/>
      <c r="D117" s="443"/>
      <c r="E117" s="443"/>
      <c r="F117" s="443"/>
      <c r="G117" s="443"/>
      <c r="H117" s="443"/>
      <c r="I117" s="443"/>
    </row>
    <row r="118" spans="1:9" ht="12.75" hidden="1">
      <c r="A118" s="443"/>
      <c r="B118" s="443"/>
      <c r="C118" s="443"/>
      <c r="D118" s="443"/>
      <c r="E118" s="443"/>
      <c r="F118" s="443"/>
      <c r="G118" s="443"/>
      <c r="H118" s="443"/>
      <c r="I118" s="443"/>
    </row>
    <row r="119" spans="1:9" ht="12.75" hidden="1">
      <c r="A119" s="443"/>
      <c r="B119" s="443"/>
      <c r="C119" s="443"/>
      <c r="D119" s="443"/>
      <c r="E119" s="443"/>
      <c r="F119" s="443"/>
      <c r="G119" s="443"/>
      <c r="H119" s="443"/>
      <c r="I119" s="443"/>
    </row>
    <row r="120" spans="1:9" ht="12.75">
      <c r="A120" s="121"/>
      <c r="B120" s="121"/>
      <c r="C120" s="121"/>
      <c r="D120" s="121"/>
      <c r="E120" s="121"/>
      <c r="F120" s="121"/>
      <c r="G120" s="121"/>
      <c r="H120" s="121"/>
      <c r="I120" s="121"/>
    </row>
    <row r="121" spans="1:9" ht="12.75">
      <c r="A121" s="444" t="s">
        <v>76</v>
      </c>
      <c r="B121" s="445"/>
      <c r="C121" s="445"/>
      <c r="D121" s="445"/>
      <c r="E121" s="445"/>
      <c r="F121" s="445"/>
      <c r="G121" s="445"/>
      <c r="H121" s="445"/>
      <c r="I121" s="446"/>
    </row>
    <row r="122" spans="1:9" ht="12.75">
      <c r="A122" s="341" t="s">
        <v>856</v>
      </c>
      <c r="B122" s="341"/>
      <c r="C122" s="341"/>
      <c r="D122" s="341"/>
      <c r="E122" s="341"/>
      <c r="F122" s="341"/>
      <c r="G122" s="341"/>
      <c r="H122" s="341"/>
      <c r="I122" s="341"/>
    </row>
    <row r="123" spans="1:9" ht="66.75" customHeight="1">
      <c r="A123" s="443"/>
      <c r="B123" s="443"/>
      <c r="C123" s="443"/>
      <c r="D123" s="443"/>
      <c r="E123" s="443"/>
      <c r="F123" s="443"/>
      <c r="G123" s="443"/>
      <c r="H123" s="443"/>
      <c r="I123" s="443"/>
    </row>
    <row r="124" spans="1:9" ht="3.75" customHeight="1">
      <c r="A124" s="443"/>
      <c r="B124" s="443"/>
      <c r="C124" s="443"/>
      <c r="D124" s="443"/>
      <c r="E124" s="443"/>
      <c r="F124" s="443"/>
      <c r="G124" s="443"/>
      <c r="H124" s="443"/>
      <c r="I124" s="443"/>
    </row>
    <row r="125" spans="1:9" ht="12.75" hidden="1">
      <c r="A125" s="443"/>
      <c r="B125" s="443"/>
      <c r="C125" s="443"/>
      <c r="D125" s="443"/>
      <c r="E125" s="443"/>
      <c r="F125" s="443"/>
      <c r="G125" s="443"/>
      <c r="H125" s="443"/>
      <c r="I125" s="443"/>
    </row>
    <row r="126" spans="1:9" ht="12.75" hidden="1">
      <c r="A126" s="443"/>
      <c r="B126" s="443"/>
      <c r="C126" s="443"/>
      <c r="D126" s="443"/>
      <c r="E126" s="443"/>
      <c r="F126" s="443"/>
      <c r="G126" s="443"/>
      <c r="H126" s="443"/>
      <c r="I126" s="443"/>
    </row>
    <row r="127" spans="1:9" ht="12.75" hidden="1">
      <c r="A127" s="443"/>
      <c r="B127" s="443"/>
      <c r="C127" s="443"/>
      <c r="D127" s="443"/>
      <c r="E127" s="443"/>
      <c r="F127" s="443"/>
      <c r="G127" s="443"/>
      <c r="H127" s="443"/>
      <c r="I127" s="443"/>
    </row>
    <row r="128" spans="1:9" ht="12.75" customHeight="1">
      <c r="A128" s="123"/>
      <c r="B128" s="123"/>
      <c r="C128" s="123"/>
      <c r="D128" s="123"/>
      <c r="E128" s="123"/>
      <c r="F128" s="123"/>
      <c r="G128" s="123"/>
      <c r="H128" s="123"/>
      <c r="I128" s="123"/>
    </row>
    <row r="129" spans="1:9" ht="12.75" customHeight="1">
      <c r="A129" s="444" t="s">
        <v>77</v>
      </c>
      <c r="B129" s="445"/>
      <c r="C129" s="445"/>
      <c r="D129" s="445"/>
      <c r="E129" s="445"/>
      <c r="F129" s="445"/>
      <c r="G129" s="445"/>
      <c r="H129" s="445"/>
      <c r="I129" s="446"/>
    </row>
    <row r="130" spans="1:9" ht="12.75" customHeight="1">
      <c r="A130" s="341" t="s">
        <v>852</v>
      </c>
      <c r="B130" s="341"/>
      <c r="C130" s="341"/>
      <c r="D130" s="341"/>
      <c r="E130" s="341"/>
      <c r="F130" s="341"/>
      <c r="G130" s="341"/>
      <c r="H130" s="341"/>
      <c r="I130" s="341"/>
    </row>
    <row r="131" spans="1:9" ht="4.5" customHeight="1">
      <c r="A131" s="443"/>
      <c r="B131" s="443"/>
      <c r="C131" s="443"/>
      <c r="D131" s="443"/>
      <c r="E131" s="443"/>
      <c r="F131" s="443"/>
      <c r="G131" s="443"/>
      <c r="H131" s="443"/>
      <c r="I131" s="443"/>
    </row>
    <row r="132" spans="1:9" ht="12.75" customHeight="1" hidden="1">
      <c r="A132" s="443"/>
      <c r="B132" s="443"/>
      <c r="C132" s="443"/>
      <c r="D132" s="443"/>
      <c r="E132" s="443"/>
      <c r="F132" s="443"/>
      <c r="G132" s="443"/>
      <c r="H132" s="443"/>
      <c r="I132" s="443"/>
    </row>
    <row r="133" spans="1:9" ht="12.75" customHeight="1" hidden="1">
      <c r="A133" s="443"/>
      <c r="B133" s="443"/>
      <c r="C133" s="443"/>
      <c r="D133" s="443"/>
      <c r="E133" s="443"/>
      <c r="F133" s="443"/>
      <c r="G133" s="443"/>
      <c r="H133" s="443"/>
      <c r="I133" s="443"/>
    </row>
    <row r="134" spans="1:9" ht="12.75" customHeight="1" hidden="1">
      <c r="A134" s="443"/>
      <c r="B134" s="443"/>
      <c r="C134" s="443"/>
      <c r="D134" s="443"/>
      <c r="E134" s="443"/>
      <c r="F134" s="443"/>
      <c r="G134" s="443"/>
      <c r="H134" s="443"/>
      <c r="I134" s="443"/>
    </row>
    <row r="135" spans="1:9" ht="12.75" customHeight="1" hidden="1">
      <c r="A135" s="443"/>
      <c r="B135" s="443"/>
      <c r="C135" s="443"/>
      <c r="D135" s="443"/>
      <c r="E135" s="443"/>
      <c r="F135" s="443"/>
      <c r="G135" s="443"/>
      <c r="H135" s="443"/>
      <c r="I135" s="443"/>
    </row>
    <row r="136" spans="1:3" ht="12.75" customHeight="1">
      <c r="A136" s="18"/>
      <c r="C136" s="18"/>
    </row>
    <row r="137" spans="1:9" ht="12.75" customHeight="1">
      <c r="A137" s="481" t="s">
        <v>78</v>
      </c>
      <c r="B137" s="507"/>
      <c r="C137" s="507"/>
      <c r="D137" s="507"/>
      <c r="E137" s="507"/>
      <c r="F137" s="507"/>
      <c r="G137" s="507"/>
      <c r="H137" s="507"/>
      <c r="I137" s="508"/>
    </row>
    <row r="138" spans="1:9" ht="12.75" customHeight="1">
      <c r="A138" s="548"/>
      <c r="B138" s="549"/>
      <c r="C138" s="549"/>
      <c r="D138" s="549"/>
      <c r="E138" s="549"/>
      <c r="F138" s="549"/>
      <c r="G138" s="549"/>
      <c r="H138" s="549"/>
      <c r="I138" s="550"/>
    </row>
    <row r="139" spans="1:9" ht="12.75" customHeight="1">
      <c r="A139" s="341" t="s">
        <v>853</v>
      </c>
      <c r="B139" s="341"/>
      <c r="C139" s="341"/>
      <c r="D139" s="341"/>
      <c r="E139" s="341"/>
      <c r="F139" s="341"/>
      <c r="G139" s="341"/>
      <c r="H139" s="341"/>
      <c r="I139" s="341"/>
    </row>
    <row r="140" spans="1:9" ht="12.75" customHeight="1">
      <c r="A140" s="443"/>
      <c r="B140" s="443"/>
      <c r="C140" s="443"/>
      <c r="D140" s="443"/>
      <c r="E140" s="443"/>
      <c r="F140" s="443"/>
      <c r="G140" s="443"/>
      <c r="H140" s="443"/>
      <c r="I140" s="443"/>
    </row>
    <row r="141" spans="1:9" ht="12.75" customHeight="1">
      <c r="A141" s="443"/>
      <c r="B141" s="443"/>
      <c r="C141" s="443"/>
      <c r="D141" s="443"/>
      <c r="E141" s="443"/>
      <c r="F141" s="443"/>
      <c r="G141" s="443"/>
      <c r="H141" s="443"/>
      <c r="I141" s="443"/>
    </row>
    <row r="142" spans="1:9" ht="0.75" customHeight="1">
      <c r="A142" s="443"/>
      <c r="B142" s="443"/>
      <c r="C142" s="443"/>
      <c r="D142" s="443"/>
      <c r="E142" s="443"/>
      <c r="F142" s="443"/>
      <c r="G142" s="443"/>
      <c r="H142" s="443"/>
      <c r="I142" s="443"/>
    </row>
    <row r="143" spans="1:9" ht="12.75" customHeight="1" hidden="1">
      <c r="A143" s="443"/>
      <c r="B143" s="443"/>
      <c r="C143" s="443"/>
      <c r="D143" s="443"/>
      <c r="E143" s="443"/>
      <c r="F143" s="443"/>
      <c r="G143" s="443"/>
      <c r="H143" s="443"/>
      <c r="I143" s="443"/>
    </row>
    <row r="144" spans="1:9" ht="12.75" customHeight="1" hidden="1">
      <c r="A144" s="443"/>
      <c r="B144" s="443"/>
      <c r="C144" s="443"/>
      <c r="D144" s="443"/>
      <c r="E144" s="443"/>
      <c r="F144" s="443"/>
      <c r="G144" s="443"/>
      <c r="H144" s="443"/>
      <c r="I144" s="443"/>
    </row>
    <row r="145" spans="1:3" ht="12.75" customHeight="1">
      <c r="A145" s="18"/>
      <c r="C145" s="18"/>
    </row>
    <row r="146" spans="1:9" ht="12.75" customHeight="1">
      <c r="A146" s="496" t="s">
        <v>80</v>
      </c>
      <c r="B146" s="497"/>
      <c r="C146" s="497"/>
      <c r="D146" s="497"/>
      <c r="E146" s="497"/>
      <c r="F146" s="497"/>
      <c r="G146" s="497"/>
      <c r="H146" s="497"/>
      <c r="I146" s="498"/>
    </row>
    <row r="147" spans="1:9" ht="12.75" customHeight="1">
      <c r="A147" s="341" t="s">
        <v>854</v>
      </c>
      <c r="B147" s="341"/>
      <c r="C147" s="341"/>
      <c r="D147" s="341"/>
      <c r="E147" s="341"/>
      <c r="F147" s="341"/>
      <c r="G147" s="341"/>
      <c r="H147" s="341"/>
      <c r="I147" s="341"/>
    </row>
    <row r="148" spans="1:9" ht="12.75" customHeight="1">
      <c r="A148" s="443"/>
      <c r="B148" s="443"/>
      <c r="C148" s="443"/>
      <c r="D148" s="443"/>
      <c r="E148" s="443"/>
      <c r="F148" s="443"/>
      <c r="G148" s="443"/>
      <c r="H148" s="443"/>
      <c r="I148" s="443"/>
    </row>
    <row r="149" spans="1:9" ht="12.75" customHeight="1">
      <c r="A149" s="443"/>
      <c r="B149" s="443"/>
      <c r="C149" s="443"/>
      <c r="D149" s="443"/>
      <c r="E149" s="443"/>
      <c r="F149" s="443"/>
      <c r="G149" s="443"/>
      <c r="H149" s="443"/>
      <c r="I149" s="443"/>
    </row>
    <row r="150" spans="1:9" ht="12.75" customHeight="1">
      <c r="A150" s="443"/>
      <c r="B150" s="443"/>
      <c r="C150" s="443"/>
      <c r="D150" s="443"/>
      <c r="E150" s="443"/>
      <c r="F150" s="443"/>
      <c r="G150" s="443"/>
      <c r="H150" s="443"/>
      <c r="I150" s="443"/>
    </row>
    <row r="151" spans="1:9" ht="12.75" customHeight="1">
      <c r="A151" s="443"/>
      <c r="B151" s="443"/>
      <c r="C151" s="443"/>
      <c r="D151" s="443"/>
      <c r="E151" s="443"/>
      <c r="F151" s="443"/>
      <c r="G151" s="443"/>
      <c r="H151" s="443"/>
      <c r="I151" s="443"/>
    </row>
    <row r="152" spans="1:9" ht="47.25" customHeight="1">
      <c r="A152" s="443"/>
      <c r="B152" s="443"/>
      <c r="C152" s="443"/>
      <c r="D152" s="443"/>
      <c r="E152" s="443"/>
      <c r="F152" s="443"/>
      <c r="G152" s="443"/>
      <c r="H152" s="443"/>
      <c r="I152" s="443"/>
    </row>
    <row r="153" spans="1:3" ht="12.75" customHeight="1">
      <c r="A153" s="18"/>
      <c r="C153" s="18"/>
    </row>
    <row r="154" spans="1:9" ht="12.75">
      <c r="A154" s="481" t="s">
        <v>81</v>
      </c>
      <c r="B154" s="507"/>
      <c r="C154" s="507"/>
      <c r="D154" s="507"/>
      <c r="E154" s="507"/>
      <c r="F154" s="507"/>
      <c r="G154" s="507"/>
      <c r="H154" s="507"/>
      <c r="I154" s="508"/>
    </row>
    <row r="155" spans="1:9" ht="12.75">
      <c r="A155" s="341" t="s">
        <v>862</v>
      </c>
      <c r="B155" s="341"/>
      <c r="C155" s="341"/>
      <c r="D155" s="341"/>
      <c r="E155" s="341"/>
      <c r="F155" s="341"/>
      <c r="G155" s="341"/>
      <c r="H155" s="341"/>
      <c r="I155" s="341"/>
    </row>
    <row r="156" spans="1:9" ht="12.75">
      <c r="A156" s="443"/>
      <c r="B156" s="443"/>
      <c r="C156" s="443"/>
      <c r="D156" s="443"/>
      <c r="E156" s="443"/>
      <c r="F156" s="443"/>
      <c r="G156" s="443"/>
      <c r="H156" s="443"/>
      <c r="I156" s="443"/>
    </row>
    <row r="157" spans="1:9" ht="12.75">
      <c r="A157" s="443"/>
      <c r="B157" s="443"/>
      <c r="C157" s="443"/>
      <c r="D157" s="443"/>
      <c r="E157" s="443"/>
      <c r="F157" s="443"/>
      <c r="G157" s="443"/>
      <c r="H157" s="443"/>
      <c r="I157" s="443"/>
    </row>
    <row r="158" spans="1:9" ht="12.75">
      <c r="A158" s="443"/>
      <c r="B158" s="443"/>
      <c r="C158" s="443"/>
      <c r="D158" s="443"/>
      <c r="E158" s="443"/>
      <c r="F158" s="443"/>
      <c r="G158" s="443"/>
      <c r="H158" s="443"/>
      <c r="I158" s="443"/>
    </row>
    <row r="159" spans="1:9" ht="10.5" customHeight="1">
      <c r="A159" s="443"/>
      <c r="B159" s="443"/>
      <c r="C159" s="443"/>
      <c r="D159" s="443"/>
      <c r="E159" s="443"/>
      <c r="F159" s="443"/>
      <c r="G159" s="443"/>
      <c r="H159" s="443"/>
      <c r="I159" s="443"/>
    </row>
    <row r="160" spans="1:9" ht="39" customHeight="1" hidden="1">
      <c r="A160" s="443"/>
      <c r="B160" s="443"/>
      <c r="C160" s="443"/>
      <c r="D160" s="443"/>
      <c r="E160" s="443"/>
      <c r="F160" s="443"/>
      <c r="G160" s="443"/>
      <c r="H160" s="443"/>
      <c r="I160" s="443"/>
    </row>
    <row r="161" spans="1:9" ht="12.75" customHeight="1">
      <c r="A161" s="205"/>
      <c r="B161" s="205"/>
      <c r="C161" s="205"/>
      <c r="D161" s="205"/>
      <c r="E161" s="205"/>
      <c r="F161" s="205"/>
      <c r="G161" s="205"/>
      <c r="H161" s="205"/>
      <c r="I161" s="205"/>
    </row>
    <row r="162" spans="1:9" ht="12.75" customHeight="1">
      <c r="A162" s="496" t="s">
        <v>82</v>
      </c>
      <c r="B162" s="497"/>
      <c r="C162" s="497"/>
      <c r="D162" s="497"/>
      <c r="E162" s="497"/>
      <c r="F162" s="497"/>
      <c r="G162" s="497"/>
      <c r="H162" s="497"/>
      <c r="I162" s="498"/>
    </row>
    <row r="163" spans="1:9" ht="12.75" customHeight="1">
      <c r="A163" s="499" t="s">
        <v>817</v>
      </c>
      <c r="B163" s="499"/>
      <c r="C163" s="499"/>
      <c r="D163" s="499"/>
      <c r="E163" s="499"/>
      <c r="F163" s="499"/>
      <c r="G163" s="499"/>
      <c r="H163" s="499"/>
      <c r="I163" s="499"/>
    </row>
    <row r="164" spans="1:9" ht="12.75" customHeight="1" hidden="1">
      <c r="A164" s="500"/>
      <c r="B164" s="500"/>
      <c r="C164" s="500"/>
      <c r="D164" s="500"/>
      <c r="E164" s="500"/>
      <c r="F164" s="500"/>
      <c r="G164" s="500"/>
      <c r="H164" s="500"/>
      <c r="I164" s="500"/>
    </row>
    <row r="165" spans="1:9" ht="12.75" customHeight="1" hidden="1">
      <c r="A165" s="500"/>
      <c r="B165" s="500"/>
      <c r="C165" s="500"/>
      <c r="D165" s="500"/>
      <c r="E165" s="500"/>
      <c r="F165" s="500"/>
      <c r="G165" s="500"/>
      <c r="H165" s="500"/>
      <c r="I165" s="500"/>
    </row>
    <row r="166" spans="1:9" ht="12.75" customHeight="1" hidden="1">
      <c r="A166" s="500"/>
      <c r="B166" s="500"/>
      <c r="C166" s="500"/>
      <c r="D166" s="500"/>
      <c r="E166" s="500"/>
      <c r="F166" s="500"/>
      <c r="G166" s="500"/>
      <c r="H166" s="500"/>
      <c r="I166" s="500"/>
    </row>
    <row r="167" spans="1:9" ht="12.75" customHeight="1" hidden="1">
      <c r="A167" s="500"/>
      <c r="B167" s="500"/>
      <c r="C167" s="500"/>
      <c r="D167" s="500"/>
      <c r="E167" s="500"/>
      <c r="F167" s="500"/>
      <c r="G167" s="500"/>
      <c r="H167" s="500"/>
      <c r="I167" s="500"/>
    </row>
    <row r="168" spans="1:9" ht="12.75" customHeight="1" hidden="1">
      <c r="A168" s="500"/>
      <c r="B168" s="500"/>
      <c r="C168" s="500"/>
      <c r="D168" s="500"/>
      <c r="E168" s="500"/>
      <c r="F168" s="500"/>
      <c r="G168" s="500"/>
      <c r="H168" s="500"/>
      <c r="I168" s="500"/>
    </row>
    <row r="169" spans="1:9" ht="12.75" customHeight="1">
      <c r="A169" s="211"/>
      <c r="B169" s="211"/>
      <c r="C169" s="211"/>
      <c r="D169" s="211"/>
      <c r="E169" s="211"/>
      <c r="F169" s="211"/>
      <c r="G169" s="211"/>
      <c r="H169" s="211"/>
      <c r="I169" s="211"/>
    </row>
    <row r="170" spans="1:9" ht="12.75" customHeight="1" thickBot="1">
      <c r="A170" s="509" t="s">
        <v>770</v>
      </c>
      <c r="B170" s="509"/>
      <c r="C170" s="509"/>
      <c r="D170" s="509"/>
      <c r="E170" s="509"/>
      <c r="F170" s="509"/>
      <c r="G170" s="509"/>
      <c r="H170" s="509"/>
      <c r="I170" s="509"/>
    </row>
    <row r="171" spans="1:9" ht="12.75" customHeight="1" thickBot="1">
      <c r="A171" s="581" t="s">
        <v>768</v>
      </c>
      <c r="B171" s="582"/>
      <c r="C171" s="582"/>
      <c r="D171" s="582"/>
      <c r="E171" s="582"/>
      <c r="F171" s="582"/>
      <c r="G171" s="583"/>
      <c r="H171" s="584" t="s">
        <v>815</v>
      </c>
      <c r="I171" s="585"/>
    </row>
    <row r="172" spans="1:3" ht="12.75" customHeight="1">
      <c r="A172" s="18"/>
      <c r="C172" s="18"/>
    </row>
    <row r="173" spans="1:9" ht="12.75" customHeight="1">
      <c r="A173" s="120" t="s">
        <v>86</v>
      </c>
      <c r="B173" s="102"/>
      <c r="C173" s="102"/>
      <c r="D173" s="102"/>
      <c r="E173" s="102"/>
      <c r="F173" s="102"/>
      <c r="G173" s="102"/>
      <c r="H173" s="102"/>
      <c r="I173" s="102"/>
    </row>
    <row r="174" spans="1:9" ht="12.75" customHeight="1">
      <c r="A174" s="463" t="s">
        <v>247</v>
      </c>
      <c r="B174" s="473"/>
      <c r="C174" s="473"/>
      <c r="D174" s="473"/>
      <c r="E174" s="473"/>
      <c r="F174" s="473"/>
      <c r="G174" s="473"/>
      <c r="H174" s="473"/>
      <c r="I174" s="474"/>
    </row>
    <row r="175" spans="1:9" ht="12.75" customHeight="1">
      <c r="A175" s="475"/>
      <c r="B175" s="476"/>
      <c r="C175" s="476"/>
      <c r="D175" s="476"/>
      <c r="E175" s="476"/>
      <c r="F175" s="476"/>
      <c r="G175" s="476"/>
      <c r="H175" s="476"/>
      <c r="I175" s="477"/>
    </row>
    <row r="176" spans="1:9" ht="12.75" customHeight="1">
      <c r="A176" s="478"/>
      <c r="B176" s="479"/>
      <c r="C176" s="479"/>
      <c r="D176" s="479"/>
      <c r="E176" s="479"/>
      <c r="F176" s="479"/>
      <c r="G176" s="479"/>
      <c r="H176" s="479"/>
      <c r="I176" s="480"/>
    </row>
    <row r="177" spans="1:9" ht="12.75" customHeight="1">
      <c r="A177" s="120"/>
      <c r="B177" s="102"/>
      <c r="C177" s="102"/>
      <c r="D177" s="102"/>
      <c r="E177" s="102"/>
      <c r="F177" s="102"/>
      <c r="G177" s="102"/>
      <c r="H177" s="102"/>
      <c r="I177" s="102"/>
    </row>
    <row r="178" spans="1:9" ht="12.75" customHeight="1">
      <c r="A178" s="279" t="s">
        <v>83</v>
      </c>
      <c r="B178" s="464"/>
      <c r="C178" s="464"/>
      <c r="D178" s="464"/>
      <c r="E178" s="464"/>
      <c r="F178" s="464"/>
      <c r="G178" s="464"/>
      <c r="H178" s="464"/>
      <c r="I178" s="465"/>
    </row>
    <row r="179" spans="1:9" ht="12.75" customHeight="1">
      <c r="A179" s="466"/>
      <c r="B179" s="467"/>
      <c r="C179" s="467"/>
      <c r="D179" s="467"/>
      <c r="E179" s="467"/>
      <c r="F179" s="467"/>
      <c r="G179" s="467"/>
      <c r="H179" s="467"/>
      <c r="I179" s="468"/>
    </row>
    <row r="180" spans="1:9" ht="12.75" customHeight="1">
      <c r="A180" s="341" t="s">
        <v>855</v>
      </c>
      <c r="B180" s="341"/>
      <c r="C180" s="341"/>
      <c r="D180" s="341"/>
      <c r="E180" s="341"/>
      <c r="F180" s="341"/>
      <c r="G180" s="341"/>
      <c r="H180" s="341"/>
      <c r="I180" s="341"/>
    </row>
    <row r="181" spans="1:9" ht="6" customHeight="1">
      <c r="A181" s="342"/>
      <c r="B181" s="342"/>
      <c r="C181" s="342"/>
      <c r="D181" s="342"/>
      <c r="E181" s="342"/>
      <c r="F181" s="342"/>
      <c r="G181" s="342"/>
      <c r="H181" s="342"/>
      <c r="I181" s="342"/>
    </row>
    <row r="182" spans="1:9" ht="12.75" customHeight="1" hidden="1">
      <c r="A182" s="342"/>
      <c r="B182" s="342"/>
      <c r="C182" s="342"/>
      <c r="D182" s="342"/>
      <c r="E182" s="342"/>
      <c r="F182" s="342"/>
      <c r="G182" s="342"/>
      <c r="H182" s="342"/>
      <c r="I182" s="342"/>
    </row>
    <row r="183" spans="1:9" ht="12.75" customHeight="1" hidden="1">
      <c r="A183" s="342"/>
      <c r="B183" s="342"/>
      <c r="C183" s="342"/>
      <c r="D183" s="342"/>
      <c r="E183" s="342"/>
      <c r="F183" s="342"/>
      <c r="G183" s="342"/>
      <c r="H183" s="342"/>
      <c r="I183" s="342"/>
    </row>
    <row r="184" spans="1:9" ht="12.75" customHeight="1" hidden="1">
      <c r="A184" s="342"/>
      <c r="B184" s="342"/>
      <c r="C184" s="342"/>
      <c r="D184" s="342"/>
      <c r="E184" s="342"/>
      <c r="F184" s="342"/>
      <c r="G184" s="342"/>
      <c r="H184" s="342"/>
      <c r="I184" s="342"/>
    </row>
    <row r="185" spans="1:9" ht="12.75" customHeight="1" hidden="1">
      <c r="A185" s="342"/>
      <c r="B185" s="342"/>
      <c r="C185" s="342"/>
      <c r="D185" s="342"/>
      <c r="E185" s="342"/>
      <c r="F185" s="342"/>
      <c r="G185" s="342"/>
      <c r="H185" s="342"/>
      <c r="I185" s="342"/>
    </row>
    <row r="186" spans="1:3" ht="12.75" customHeight="1">
      <c r="A186" s="120"/>
      <c r="C186" s="18"/>
    </row>
    <row r="187" spans="1:9" ht="12.75" customHeight="1">
      <c r="A187" s="501" t="s">
        <v>84</v>
      </c>
      <c r="B187" s="502"/>
      <c r="C187" s="502"/>
      <c r="D187" s="502"/>
      <c r="E187" s="502"/>
      <c r="F187" s="502"/>
      <c r="G187" s="502"/>
      <c r="H187" s="502"/>
      <c r="I187" s="503"/>
    </row>
    <row r="188" spans="1:9" ht="12.75" customHeight="1">
      <c r="A188" s="341" t="s">
        <v>819</v>
      </c>
      <c r="B188" s="341"/>
      <c r="C188" s="341"/>
      <c r="D188" s="341"/>
      <c r="E188" s="341"/>
      <c r="F188" s="341"/>
      <c r="G188" s="341"/>
      <c r="H188" s="341"/>
      <c r="I188" s="341"/>
    </row>
    <row r="189" spans="1:9" ht="12.75" customHeight="1">
      <c r="A189" s="342"/>
      <c r="B189" s="342"/>
      <c r="C189" s="342"/>
      <c r="D189" s="342"/>
      <c r="E189" s="342"/>
      <c r="F189" s="342"/>
      <c r="G189" s="342"/>
      <c r="H189" s="342"/>
      <c r="I189" s="342"/>
    </row>
    <row r="190" spans="1:9" ht="3.75" customHeight="1">
      <c r="A190" s="342"/>
      <c r="B190" s="342"/>
      <c r="C190" s="342"/>
      <c r="D190" s="342"/>
      <c r="E190" s="342"/>
      <c r="F190" s="342"/>
      <c r="G190" s="342"/>
      <c r="H190" s="342"/>
      <c r="I190" s="342"/>
    </row>
    <row r="191" spans="1:9" ht="12.75" customHeight="1" hidden="1">
      <c r="A191" s="342"/>
      <c r="B191" s="342"/>
      <c r="C191" s="342"/>
      <c r="D191" s="342"/>
      <c r="E191" s="342"/>
      <c r="F191" s="342"/>
      <c r="G191" s="342"/>
      <c r="H191" s="342"/>
      <c r="I191" s="342"/>
    </row>
    <row r="192" spans="1:9" ht="12.75" customHeight="1" hidden="1">
      <c r="A192" s="342"/>
      <c r="B192" s="342"/>
      <c r="C192" s="342"/>
      <c r="D192" s="342"/>
      <c r="E192" s="342"/>
      <c r="F192" s="342"/>
      <c r="G192" s="342"/>
      <c r="H192" s="342"/>
      <c r="I192" s="342"/>
    </row>
    <row r="193" spans="1:9" ht="12.75" customHeight="1" hidden="1">
      <c r="A193" s="342"/>
      <c r="B193" s="342"/>
      <c r="C193" s="342"/>
      <c r="D193" s="342"/>
      <c r="E193" s="342"/>
      <c r="F193" s="342"/>
      <c r="G193" s="342"/>
      <c r="H193" s="342"/>
      <c r="I193" s="342"/>
    </row>
    <row r="194" spans="1:3" ht="12.75" customHeight="1">
      <c r="A194" s="120"/>
      <c r="C194" s="18"/>
    </row>
    <row r="195" spans="1:3" ht="12.75" customHeight="1">
      <c r="A195" s="120" t="s">
        <v>85</v>
      </c>
      <c r="C195" s="18"/>
    </row>
    <row r="196" spans="1:9" ht="12.75" customHeight="1">
      <c r="A196" s="482" t="s">
        <v>218</v>
      </c>
      <c r="B196" s="483"/>
      <c r="C196" s="483"/>
      <c r="D196" s="483"/>
      <c r="E196" s="483"/>
      <c r="F196" s="483"/>
      <c r="G196" s="483"/>
      <c r="H196" s="483"/>
      <c r="I196" s="483"/>
    </row>
    <row r="197" spans="1:9" ht="12.75" customHeight="1">
      <c r="A197" s="484"/>
      <c r="B197" s="484"/>
      <c r="C197" s="484"/>
      <c r="D197" s="484"/>
      <c r="E197" s="484"/>
      <c r="F197" s="484"/>
      <c r="G197" s="484"/>
      <c r="H197" s="484"/>
      <c r="I197" s="484"/>
    </row>
    <row r="198" spans="1:9" ht="12.75" customHeight="1">
      <c r="A198" s="481" t="s">
        <v>88</v>
      </c>
      <c r="B198" s="464"/>
      <c r="C198" s="464"/>
      <c r="D198" s="464"/>
      <c r="E198" s="464"/>
      <c r="F198" s="464"/>
      <c r="G198" s="464"/>
      <c r="H198" s="464"/>
      <c r="I198" s="465"/>
    </row>
    <row r="199" spans="1:9" ht="12.75" customHeight="1">
      <c r="A199" s="466"/>
      <c r="B199" s="467"/>
      <c r="C199" s="467"/>
      <c r="D199" s="467"/>
      <c r="E199" s="467"/>
      <c r="F199" s="467"/>
      <c r="G199" s="467"/>
      <c r="H199" s="467"/>
      <c r="I199" s="468"/>
    </row>
    <row r="200" spans="1:9" ht="12.75" customHeight="1">
      <c r="A200" s="120"/>
      <c r="B200" s="102"/>
      <c r="C200" s="102"/>
      <c r="D200" s="102"/>
      <c r="E200" s="102"/>
      <c r="F200" s="102"/>
      <c r="G200" s="102"/>
      <c r="H200" s="102"/>
      <c r="I200" s="102"/>
    </row>
    <row r="201" spans="1:9" ht="12.75" customHeight="1">
      <c r="A201" s="279" t="s">
        <v>90</v>
      </c>
      <c r="B201" s="464"/>
      <c r="C201" s="464"/>
      <c r="D201" s="464"/>
      <c r="E201" s="464"/>
      <c r="F201" s="464"/>
      <c r="G201" s="464"/>
      <c r="H201" s="464"/>
      <c r="I201" s="465"/>
    </row>
    <row r="202" spans="1:9" ht="12.75" customHeight="1">
      <c r="A202" s="544"/>
      <c r="B202" s="514"/>
      <c r="C202" s="514"/>
      <c r="D202" s="514"/>
      <c r="E202" s="514"/>
      <c r="F202" s="514"/>
      <c r="G202" s="514"/>
      <c r="H202" s="514"/>
      <c r="I202" s="515"/>
    </row>
    <row r="203" spans="1:9" ht="12.75" customHeight="1">
      <c r="A203" s="341" t="s">
        <v>818</v>
      </c>
      <c r="B203" s="341"/>
      <c r="C203" s="341"/>
      <c r="D203" s="341"/>
      <c r="E203" s="341"/>
      <c r="F203" s="341"/>
      <c r="G203" s="341"/>
      <c r="H203" s="341"/>
      <c r="I203" s="341"/>
    </row>
    <row r="204" spans="1:9" ht="12.75" customHeight="1">
      <c r="A204" s="342"/>
      <c r="B204" s="342"/>
      <c r="C204" s="342"/>
      <c r="D204" s="342"/>
      <c r="E204" s="342"/>
      <c r="F204" s="342"/>
      <c r="G204" s="342"/>
      <c r="H204" s="342"/>
      <c r="I204" s="342"/>
    </row>
    <row r="205" spans="1:9" ht="12.75" customHeight="1">
      <c r="A205" s="342"/>
      <c r="B205" s="342"/>
      <c r="C205" s="342"/>
      <c r="D205" s="342"/>
      <c r="E205" s="342"/>
      <c r="F205" s="342"/>
      <c r="G205" s="342"/>
      <c r="H205" s="342"/>
      <c r="I205" s="342"/>
    </row>
    <row r="206" spans="1:9" ht="3" customHeight="1">
      <c r="A206" s="342"/>
      <c r="B206" s="342"/>
      <c r="C206" s="342"/>
      <c r="D206" s="342"/>
      <c r="E206" s="342"/>
      <c r="F206" s="342"/>
      <c r="G206" s="342"/>
      <c r="H206" s="342"/>
      <c r="I206" s="342"/>
    </row>
    <row r="207" spans="1:9" ht="12.75" customHeight="1" hidden="1">
      <c r="A207" s="342"/>
      <c r="B207" s="342"/>
      <c r="C207" s="342"/>
      <c r="D207" s="342"/>
      <c r="E207" s="342"/>
      <c r="F207" s="342"/>
      <c r="G207" s="342"/>
      <c r="H207" s="342"/>
      <c r="I207" s="342"/>
    </row>
    <row r="208" spans="1:9" ht="12.75" customHeight="1" hidden="1">
      <c r="A208" s="342"/>
      <c r="B208" s="342"/>
      <c r="C208" s="342"/>
      <c r="D208" s="342"/>
      <c r="E208" s="342"/>
      <c r="F208" s="342"/>
      <c r="G208" s="342"/>
      <c r="H208" s="342"/>
      <c r="I208" s="342"/>
    </row>
    <row r="209" spans="1:3" ht="12.75" customHeight="1">
      <c r="A209" s="120"/>
      <c r="C209" s="18"/>
    </row>
    <row r="210" spans="1:9" ht="12.75" customHeight="1">
      <c r="A210" s="504" t="s">
        <v>91</v>
      </c>
      <c r="B210" s="505"/>
      <c r="C210" s="505"/>
      <c r="D210" s="505"/>
      <c r="E210" s="505"/>
      <c r="F210" s="505"/>
      <c r="G210" s="505"/>
      <c r="H210" s="505"/>
      <c r="I210" s="506"/>
    </row>
    <row r="211" spans="1:9" ht="12.75" customHeight="1">
      <c r="A211" s="341" t="s">
        <v>866</v>
      </c>
      <c r="B211" s="341"/>
      <c r="C211" s="341"/>
      <c r="D211" s="341"/>
      <c r="E211" s="341"/>
      <c r="F211" s="341"/>
      <c r="G211" s="341"/>
      <c r="H211" s="341"/>
      <c r="I211" s="341"/>
    </row>
    <row r="212" spans="1:9" ht="12.75" customHeight="1">
      <c r="A212" s="342"/>
      <c r="B212" s="342"/>
      <c r="C212" s="342"/>
      <c r="D212" s="342"/>
      <c r="E212" s="342"/>
      <c r="F212" s="342"/>
      <c r="G212" s="342"/>
      <c r="H212" s="342"/>
      <c r="I212" s="342"/>
    </row>
    <row r="213" spans="1:9" ht="12.75" customHeight="1">
      <c r="A213" s="342"/>
      <c r="B213" s="342"/>
      <c r="C213" s="342"/>
      <c r="D213" s="342"/>
      <c r="E213" s="342"/>
      <c r="F213" s="342"/>
      <c r="G213" s="342"/>
      <c r="H213" s="342"/>
      <c r="I213" s="342"/>
    </row>
    <row r="214" spans="1:9" ht="12.75" customHeight="1">
      <c r="A214" s="342"/>
      <c r="B214" s="342"/>
      <c r="C214" s="342"/>
      <c r="D214" s="342"/>
      <c r="E214" s="342"/>
      <c r="F214" s="342"/>
      <c r="G214" s="342"/>
      <c r="H214" s="342"/>
      <c r="I214" s="342"/>
    </row>
    <row r="215" spans="1:9" ht="12.75" customHeight="1">
      <c r="A215" s="342"/>
      <c r="B215" s="342"/>
      <c r="C215" s="342"/>
      <c r="D215" s="342"/>
      <c r="E215" s="342"/>
      <c r="F215" s="342"/>
      <c r="G215" s="342"/>
      <c r="H215" s="342"/>
      <c r="I215" s="342"/>
    </row>
    <row r="216" spans="1:9" ht="383.25" customHeight="1">
      <c r="A216" s="342"/>
      <c r="B216" s="342"/>
      <c r="C216" s="342"/>
      <c r="D216" s="342"/>
      <c r="E216" s="342"/>
      <c r="F216" s="342"/>
      <c r="G216" s="342"/>
      <c r="H216" s="342"/>
      <c r="I216" s="342"/>
    </row>
    <row r="217" spans="1:3" ht="12.75" customHeight="1">
      <c r="A217" s="120"/>
      <c r="C217" s="18"/>
    </row>
    <row r="218" spans="1:9" ht="12.75" customHeight="1">
      <c r="A218" s="463" t="s">
        <v>248</v>
      </c>
      <c r="B218" s="473"/>
      <c r="C218" s="473"/>
      <c r="D218" s="473"/>
      <c r="E218" s="473"/>
      <c r="F218" s="473"/>
      <c r="G218" s="473"/>
      <c r="H218" s="473"/>
      <c r="I218" s="474"/>
    </row>
    <row r="219" spans="1:9" ht="12.75" customHeight="1">
      <c r="A219" s="478"/>
      <c r="B219" s="479"/>
      <c r="C219" s="479"/>
      <c r="D219" s="479"/>
      <c r="E219" s="479"/>
      <c r="F219" s="479"/>
      <c r="G219" s="479"/>
      <c r="H219" s="479"/>
      <c r="I219" s="480"/>
    </row>
    <row r="220" spans="1:9" ht="12.75" customHeight="1">
      <c r="A220" s="485"/>
      <c r="B220" s="486"/>
      <c r="C220" s="486"/>
      <c r="D220" s="486"/>
      <c r="E220" s="486"/>
      <c r="F220" s="486"/>
      <c r="G220" s="486"/>
      <c r="H220" s="486"/>
      <c r="I220" s="487"/>
    </row>
    <row r="221" spans="1:9" ht="12.75" customHeight="1">
      <c r="A221" s="341" t="s">
        <v>857</v>
      </c>
      <c r="B221" s="341"/>
      <c r="C221" s="341"/>
      <c r="D221" s="341"/>
      <c r="E221" s="341"/>
      <c r="F221" s="341"/>
      <c r="G221" s="341"/>
      <c r="H221" s="341"/>
      <c r="I221" s="341"/>
    </row>
    <row r="222" spans="1:9" ht="5.25" customHeight="1">
      <c r="A222" s="342"/>
      <c r="B222" s="342"/>
      <c r="C222" s="342"/>
      <c r="D222" s="342"/>
      <c r="E222" s="342"/>
      <c r="F222" s="342"/>
      <c r="G222" s="342"/>
      <c r="H222" s="342"/>
      <c r="I222" s="342"/>
    </row>
    <row r="223" spans="1:9" ht="12.75" customHeight="1" hidden="1">
      <c r="A223" s="342"/>
      <c r="B223" s="342"/>
      <c r="C223" s="342"/>
      <c r="D223" s="342"/>
      <c r="E223" s="342"/>
      <c r="F223" s="342"/>
      <c r="G223" s="342"/>
      <c r="H223" s="342"/>
      <c r="I223" s="342"/>
    </row>
    <row r="224" spans="1:9" ht="12.75" customHeight="1" hidden="1">
      <c r="A224" s="342"/>
      <c r="B224" s="342"/>
      <c r="C224" s="342"/>
      <c r="D224" s="342"/>
      <c r="E224" s="342"/>
      <c r="F224" s="342"/>
      <c r="G224" s="342"/>
      <c r="H224" s="342"/>
      <c r="I224" s="342"/>
    </row>
    <row r="225" spans="1:9" ht="12.75" customHeight="1" hidden="1">
      <c r="A225" s="342"/>
      <c r="B225" s="342"/>
      <c r="C225" s="342"/>
      <c r="D225" s="342"/>
      <c r="E225" s="342"/>
      <c r="F225" s="342"/>
      <c r="G225" s="342"/>
      <c r="H225" s="342"/>
      <c r="I225" s="342"/>
    </row>
    <row r="226" spans="1:9" ht="12.75" customHeight="1" hidden="1">
      <c r="A226" s="342"/>
      <c r="B226" s="342"/>
      <c r="C226" s="342"/>
      <c r="D226" s="342"/>
      <c r="E226" s="342"/>
      <c r="F226" s="342"/>
      <c r="G226" s="342"/>
      <c r="H226" s="342"/>
      <c r="I226" s="342"/>
    </row>
    <row r="227" spans="1:3" ht="12.75" customHeight="1">
      <c r="A227" s="120"/>
      <c r="C227" s="18"/>
    </row>
    <row r="228" spans="1:9" ht="12.75" customHeight="1">
      <c r="A228" s="504" t="s">
        <v>771</v>
      </c>
      <c r="B228" s="505"/>
      <c r="C228" s="505"/>
      <c r="D228" s="505"/>
      <c r="E228" s="505"/>
      <c r="F228" s="505"/>
      <c r="G228" s="505"/>
      <c r="H228" s="505"/>
      <c r="I228" s="506"/>
    </row>
    <row r="229" spans="1:9" ht="12.75" customHeight="1">
      <c r="A229" s="341" t="s">
        <v>865</v>
      </c>
      <c r="B229" s="341"/>
      <c r="C229" s="341"/>
      <c r="D229" s="341"/>
      <c r="E229" s="341"/>
      <c r="F229" s="341"/>
      <c r="G229" s="341"/>
      <c r="H229" s="341"/>
      <c r="I229" s="341"/>
    </row>
    <row r="230" spans="1:9" ht="12.75" customHeight="1">
      <c r="A230" s="342"/>
      <c r="B230" s="342"/>
      <c r="C230" s="342"/>
      <c r="D230" s="342"/>
      <c r="E230" s="342"/>
      <c r="F230" s="342"/>
      <c r="G230" s="342"/>
      <c r="H230" s="342"/>
      <c r="I230" s="342"/>
    </row>
    <row r="231" spans="1:9" ht="12.75" customHeight="1">
      <c r="A231" s="342"/>
      <c r="B231" s="342"/>
      <c r="C231" s="342"/>
      <c r="D231" s="342"/>
      <c r="E231" s="342"/>
      <c r="F231" s="342"/>
      <c r="G231" s="342"/>
      <c r="H231" s="342"/>
      <c r="I231" s="342"/>
    </row>
    <row r="232" spans="1:9" ht="12.75" customHeight="1">
      <c r="A232" s="342"/>
      <c r="B232" s="342"/>
      <c r="C232" s="342"/>
      <c r="D232" s="342"/>
      <c r="E232" s="342"/>
      <c r="F232" s="342"/>
      <c r="G232" s="342"/>
      <c r="H232" s="342"/>
      <c r="I232" s="342"/>
    </row>
    <row r="233" spans="1:9" ht="12.75" customHeight="1">
      <c r="A233" s="342"/>
      <c r="B233" s="342"/>
      <c r="C233" s="342"/>
      <c r="D233" s="342"/>
      <c r="E233" s="342"/>
      <c r="F233" s="342"/>
      <c r="G233" s="342"/>
      <c r="H233" s="342"/>
      <c r="I233" s="342"/>
    </row>
    <row r="234" spans="1:9" ht="146.25" customHeight="1">
      <c r="A234" s="342"/>
      <c r="B234" s="342"/>
      <c r="C234" s="342"/>
      <c r="D234" s="342"/>
      <c r="E234" s="342"/>
      <c r="F234" s="342"/>
      <c r="G234" s="342"/>
      <c r="H234" s="342"/>
      <c r="I234" s="342"/>
    </row>
    <row r="235" spans="1:3" ht="12.75" customHeight="1">
      <c r="A235" s="120"/>
      <c r="C235" s="18"/>
    </row>
    <row r="236" spans="1:9" ht="12.75" customHeight="1">
      <c r="A236" s="504" t="s">
        <v>92</v>
      </c>
      <c r="B236" s="505"/>
      <c r="C236" s="505"/>
      <c r="D236" s="505"/>
      <c r="E236" s="505"/>
      <c r="F236" s="505"/>
      <c r="G236" s="505"/>
      <c r="H236" s="505"/>
      <c r="I236" s="506"/>
    </row>
    <row r="237" spans="1:9" ht="12.75" customHeight="1">
      <c r="A237" s="341" t="s">
        <v>858</v>
      </c>
      <c r="B237" s="341"/>
      <c r="C237" s="341"/>
      <c r="D237" s="341"/>
      <c r="E237" s="341"/>
      <c r="F237" s="341"/>
      <c r="G237" s="341"/>
      <c r="H237" s="341"/>
      <c r="I237" s="341"/>
    </row>
    <row r="238" spans="1:9" ht="12.75" customHeight="1">
      <c r="A238" s="342"/>
      <c r="B238" s="342"/>
      <c r="C238" s="342"/>
      <c r="D238" s="342"/>
      <c r="E238" s="342"/>
      <c r="F238" s="342"/>
      <c r="G238" s="342"/>
      <c r="H238" s="342"/>
      <c r="I238" s="342"/>
    </row>
    <row r="239" spans="1:9" ht="12.75" customHeight="1">
      <c r="A239" s="342"/>
      <c r="B239" s="342"/>
      <c r="C239" s="342"/>
      <c r="D239" s="342"/>
      <c r="E239" s="342"/>
      <c r="F239" s="342"/>
      <c r="G239" s="342"/>
      <c r="H239" s="342"/>
      <c r="I239" s="342"/>
    </row>
    <row r="240" spans="1:9" ht="12.75" customHeight="1">
      <c r="A240" s="342"/>
      <c r="B240" s="342"/>
      <c r="C240" s="342"/>
      <c r="D240" s="342"/>
      <c r="E240" s="342"/>
      <c r="F240" s="342"/>
      <c r="G240" s="342"/>
      <c r="H240" s="342"/>
      <c r="I240" s="342"/>
    </row>
    <row r="241" spans="1:9" ht="12.75" customHeight="1">
      <c r="A241" s="342"/>
      <c r="B241" s="342"/>
      <c r="C241" s="342"/>
      <c r="D241" s="342"/>
      <c r="E241" s="342"/>
      <c r="F241" s="342"/>
      <c r="G241" s="342"/>
      <c r="H241" s="342"/>
      <c r="I241" s="342"/>
    </row>
    <row r="242" spans="1:9" ht="324" customHeight="1">
      <c r="A242" s="342"/>
      <c r="B242" s="342"/>
      <c r="C242" s="342"/>
      <c r="D242" s="342"/>
      <c r="E242" s="342"/>
      <c r="F242" s="342"/>
      <c r="G242" s="342"/>
      <c r="H242" s="342"/>
      <c r="I242" s="342"/>
    </row>
    <row r="243" spans="1:3" ht="12.75" customHeight="1">
      <c r="A243" s="124"/>
      <c r="C243" s="18"/>
    </row>
    <row r="244" spans="1:9" ht="12.75" customHeight="1">
      <c r="A244" s="504" t="s">
        <v>772</v>
      </c>
      <c r="B244" s="505"/>
      <c r="C244" s="505"/>
      <c r="D244" s="505"/>
      <c r="E244" s="505"/>
      <c r="F244" s="505"/>
      <c r="G244" s="505"/>
      <c r="H244" s="505"/>
      <c r="I244" s="506"/>
    </row>
    <row r="245" spans="1:9" ht="12.75" customHeight="1">
      <c r="A245" s="341" t="s">
        <v>859</v>
      </c>
      <c r="B245" s="341"/>
      <c r="C245" s="341"/>
      <c r="D245" s="341"/>
      <c r="E245" s="341"/>
      <c r="F245" s="341"/>
      <c r="G245" s="341"/>
      <c r="H245" s="341"/>
      <c r="I245" s="341"/>
    </row>
    <row r="246" spans="1:9" ht="12.75" customHeight="1">
      <c r="A246" s="342"/>
      <c r="B246" s="342"/>
      <c r="C246" s="342"/>
      <c r="D246" s="342"/>
      <c r="E246" s="342"/>
      <c r="F246" s="342"/>
      <c r="G246" s="342"/>
      <c r="H246" s="342"/>
      <c r="I246" s="342"/>
    </row>
    <row r="247" spans="1:9" ht="12.75" customHeight="1">
      <c r="A247" s="342"/>
      <c r="B247" s="342"/>
      <c r="C247" s="342"/>
      <c r="D247" s="342"/>
      <c r="E247" s="342"/>
      <c r="F247" s="342"/>
      <c r="G247" s="342"/>
      <c r="H247" s="342"/>
      <c r="I247" s="342"/>
    </row>
    <row r="248" spans="1:9" ht="12.75" customHeight="1">
      <c r="A248" s="342"/>
      <c r="B248" s="342"/>
      <c r="C248" s="342"/>
      <c r="D248" s="342"/>
      <c r="E248" s="342"/>
      <c r="F248" s="342"/>
      <c r="G248" s="342"/>
      <c r="H248" s="342"/>
      <c r="I248" s="342"/>
    </row>
    <row r="249" spans="1:9" ht="12.75" customHeight="1">
      <c r="A249" s="342"/>
      <c r="B249" s="342"/>
      <c r="C249" s="342"/>
      <c r="D249" s="342"/>
      <c r="E249" s="342"/>
      <c r="F249" s="342"/>
      <c r="G249" s="342"/>
      <c r="H249" s="342"/>
      <c r="I249" s="342"/>
    </row>
    <row r="250" spans="1:9" ht="116.25" customHeight="1">
      <c r="A250" s="342"/>
      <c r="B250" s="342"/>
      <c r="C250" s="342"/>
      <c r="D250" s="342"/>
      <c r="E250" s="342"/>
      <c r="F250" s="342"/>
      <c r="G250" s="342"/>
      <c r="H250" s="342"/>
      <c r="I250" s="342"/>
    </row>
    <row r="251" spans="1:3" ht="12.75" customHeight="1">
      <c r="A251" s="124"/>
      <c r="C251" s="18"/>
    </row>
    <row r="252" spans="1:9" ht="12.75" customHeight="1">
      <c r="A252" s="140" t="s">
        <v>93</v>
      </c>
      <c r="B252" s="158"/>
      <c r="C252" s="158"/>
      <c r="D252" s="158"/>
      <c r="E252" s="158"/>
      <c r="F252" s="158"/>
      <c r="G252" s="158"/>
      <c r="H252" s="158"/>
      <c r="I252" s="159"/>
    </row>
    <row r="253" spans="1:9" ht="12.75" customHeight="1">
      <c r="A253" s="189"/>
      <c r="B253" s="111"/>
      <c r="C253" s="111"/>
      <c r="D253" s="111"/>
      <c r="E253" s="111"/>
      <c r="F253" s="111"/>
      <c r="G253" s="111"/>
      <c r="H253" s="111"/>
      <c r="I253" s="161"/>
    </row>
    <row r="254" spans="1:9" ht="12.75" customHeight="1">
      <c r="A254" s="160" t="s">
        <v>94</v>
      </c>
      <c r="B254" s="111"/>
      <c r="C254" s="111"/>
      <c r="D254" s="111"/>
      <c r="E254" s="111"/>
      <c r="F254" s="111"/>
      <c r="G254" s="111"/>
      <c r="H254" s="111"/>
      <c r="I254" s="161"/>
    </row>
    <row r="255" spans="1:9" ht="12.75" customHeight="1">
      <c r="A255" s="160"/>
      <c r="B255" s="111"/>
      <c r="C255" s="111"/>
      <c r="D255" s="111"/>
      <c r="E255" s="111"/>
      <c r="F255" s="111"/>
      <c r="G255" s="111"/>
      <c r="H255" s="111"/>
      <c r="I255" s="161"/>
    </row>
    <row r="256" spans="1:9" ht="12.75" customHeight="1">
      <c r="A256" s="337" t="s">
        <v>106</v>
      </c>
      <c r="B256" s="338"/>
      <c r="C256" s="338"/>
      <c r="D256" s="338"/>
      <c r="E256" s="338"/>
      <c r="F256" s="338"/>
      <c r="G256" s="338"/>
      <c r="H256" s="338"/>
      <c r="I256" s="339"/>
    </row>
    <row r="257" spans="1:9" ht="12.75" customHeight="1">
      <c r="A257" s="337"/>
      <c r="B257" s="338"/>
      <c r="C257" s="338"/>
      <c r="D257" s="338"/>
      <c r="E257" s="338"/>
      <c r="F257" s="338"/>
      <c r="G257" s="338"/>
      <c r="H257" s="338"/>
      <c r="I257" s="339"/>
    </row>
    <row r="258" spans="1:9" ht="12.75" customHeight="1">
      <c r="A258" s="337"/>
      <c r="B258" s="338"/>
      <c r="C258" s="338"/>
      <c r="D258" s="338"/>
      <c r="E258" s="338"/>
      <c r="F258" s="338"/>
      <c r="G258" s="338"/>
      <c r="H258" s="338"/>
      <c r="I258" s="339"/>
    </row>
    <row r="259" spans="1:9" ht="12.75" customHeight="1">
      <c r="A259" s="190"/>
      <c r="B259" s="191"/>
      <c r="C259" s="191"/>
      <c r="D259" s="191"/>
      <c r="E259" s="191"/>
      <c r="F259" s="191"/>
      <c r="G259" s="191"/>
      <c r="H259" s="191"/>
      <c r="I259" s="192"/>
    </row>
    <row r="260" spans="1:9" ht="12.75" customHeight="1">
      <c r="A260" s="377" t="s">
        <v>100</v>
      </c>
      <c r="B260" s="378"/>
      <c r="C260" s="378"/>
      <c r="D260" s="378"/>
      <c r="E260" s="378"/>
      <c r="F260" s="378"/>
      <c r="G260" s="378"/>
      <c r="H260" s="378"/>
      <c r="I260" s="379"/>
    </row>
    <row r="261" spans="1:9" ht="12.75" customHeight="1" thickBot="1">
      <c r="A261" s="214"/>
      <c r="B261" s="215"/>
      <c r="C261" s="162"/>
      <c r="D261" s="163"/>
      <c r="E261" s="163"/>
      <c r="F261" s="163"/>
      <c r="G261" s="163"/>
      <c r="H261" s="163"/>
      <c r="I261" s="164"/>
    </row>
    <row r="262" spans="1:9" ht="13.5" thickBot="1">
      <c r="A262" s="554" t="s">
        <v>107</v>
      </c>
      <c r="B262" s="126" t="s">
        <v>422</v>
      </c>
      <c r="C262" s="113" t="s">
        <v>257</v>
      </c>
      <c r="D262" s="114" t="s">
        <v>258</v>
      </c>
      <c r="E262" s="114" t="s">
        <v>259</v>
      </c>
      <c r="F262" s="114" t="s">
        <v>540</v>
      </c>
      <c r="G262" s="557" t="s">
        <v>268</v>
      </c>
      <c r="H262" s="558"/>
      <c r="I262" s="112" t="s">
        <v>260</v>
      </c>
    </row>
    <row r="263" spans="1:9" ht="409.5">
      <c r="A263" s="555"/>
      <c r="B263" s="127" t="s">
        <v>820</v>
      </c>
      <c r="C263" s="34" t="s">
        <v>821</v>
      </c>
      <c r="D263" s="34" t="s">
        <v>822</v>
      </c>
      <c r="E263" s="34" t="s">
        <v>823</v>
      </c>
      <c r="F263" s="34" t="s">
        <v>826</v>
      </c>
      <c r="G263" s="360" t="s">
        <v>827</v>
      </c>
      <c r="H263" s="360"/>
      <c r="I263" s="38" t="s">
        <v>828</v>
      </c>
    </row>
    <row r="264" spans="1:9" ht="409.5">
      <c r="A264" s="555"/>
      <c r="B264" s="128" t="s">
        <v>824</v>
      </c>
      <c r="C264" s="35" t="s">
        <v>821</v>
      </c>
      <c r="D264" s="35" t="s">
        <v>825</v>
      </c>
      <c r="E264" s="35" t="s">
        <v>823</v>
      </c>
      <c r="F264" s="35" t="s">
        <v>829</v>
      </c>
      <c r="G264" s="360" t="s">
        <v>827</v>
      </c>
      <c r="H264" s="360"/>
      <c r="I264" s="33" t="s">
        <v>828</v>
      </c>
    </row>
    <row r="265" spans="1:9" ht="409.5">
      <c r="A265" s="555"/>
      <c r="B265" s="128"/>
      <c r="C265" s="35"/>
      <c r="D265" s="35"/>
      <c r="E265" s="35"/>
      <c r="F265" s="35"/>
      <c r="G265" s="360"/>
      <c r="H265" s="360"/>
      <c r="I265" s="33"/>
    </row>
    <row r="266" spans="1:9" ht="409.5">
      <c r="A266" s="555"/>
      <c r="B266" s="128"/>
      <c r="C266" s="35"/>
      <c r="D266" s="35"/>
      <c r="E266" s="35"/>
      <c r="F266" s="35"/>
      <c r="G266" s="360"/>
      <c r="H266" s="360"/>
      <c r="I266" s="33"/>
    </row>
    <row r="267" spans="1:9" ht="409.5">
      <c r="A267" s="555"/>
      <c r="B267" s="128"/>
      <c r="C267" s="35"/>
      <c r="D267" s="35"/>
      <c r="E267" s="35"/>
      <c r="F267" s="35"/>
      <c r="G267" s="360"/>
      <c r="H267" s="360"/>
      <c r="I267" s="33"/>
    </row>
    <row r="268" spans="1:9" ht="409.5">
      <c r="A268" s="556"/>
      <c r="B268" s="128"/>
      <c r="C268" s="35"/>
      <c r="D268" s="35"/>
      <c r="E268" s="35"/>
      <c r="F268" s="35"/>
      <c r="G268" s="360"/>
      <c r="H268" s="360"/>
      <c r="I268" s="33"/>
    </row>
    <row r="269" spans="1:9" ht="409.5">
      <c r="A269" s="556"/>
      <c r="B269" s="128"/>
      <c r="C269" s="35"/>
      <c r="D269" s="35"/>
      <c r="E269" s="35"/>
      <c r="F269" s="35"/>
      <c r="G269" s="360"/>
      <c r="H269" s="360"/>
      <c r="I269" s="33"/>
    </row>
    <row r="270" spans="1:9" ht="409.5">
      <c r="A270" s="556"/>
      <c r="B270" s="128"/>
      <c r="C270" s="35"/>
      <c r="D270" s="35"/>
      <c r="E270" s="35"/>
      <c r="F270" s="35"/>
      <c r="G270" s="360"/>
      <c r="H270" s="360"/>
      <c r="I270" s="33"/>
    </row>
    <row r="271" spans="1:9" ht="409.5">
      <c r="A271" s="556"/>
      <c r="B271" s="128"/>
      <c r="C271" s="35"/>
      <c r="D271" s="35"/>
      <c r="E271" s="35"/>
      <c r="F271" s="35"/>
      <c r="G271" s="360"/>
      <c r="H271" s="360"/>
      <c r="I271" s="33"/>
    </row>
    <row r="272" spans="1:9" ht="409.5">
      <c r="A272" s="556"/>
      <c r="B272" s="128"/>
      <c r="C272" s="35"/>
      <c r="D272" s="35"/>
      <c r="E272" s="35"/>
      <c r="F272" s="35"/>
      <c r="G272" s="360"/>
      <c r="H272" s="360"/>
      <c r="I272" s="33"/>
    </row>
    <row r="273" spans="1:9" ht="409.5">
      <c r="A273" s="556"/>
      <c r="B273" s="128"/>
      <c r="C273" s="35"/>
      <c r="D273" s="35"/>
      <c r="E273" s="35"/>
      <c r="F273" s="35"/>
      <c r="G273" s="360"/>
      <c r="H273" s="360"/>
      <c r="I273" s="33"/>
    </row>
    <row r="274" spans="1:11" ht="13.5" thickBot="1">
      <c r="A274" s="216"/>
      <c r="B274" s="125"/>
      <c r="C274" s="125"/>
      <c r="D274" s="125"/>
      <c r="E274" s="125"/>
      <c r="F274" s="125"/>
      <c r="G274" s="125"/>
      <c r="H274" s="125"/>
      <c r="I274" s="134"/>
      <c r="J274" s="125"/>
      <c r="K274" s="125"/>
    </row>
    <row r="275" spans="1:12" ht="26.25" customHeight="1" thickBot="1">
      <c r="A275" s="491"/>
      <c r="B275" s="129" t="s">
        <v>95</v>
      </c>
      <c r="C275" s="130" t="s">
        <v>96</v>
      </c>
      <c r="D275" s="367" t="s">
        <v>97</v>
      </c>
      <c r="E275" s="368"/>
      <c r="F275" s="125"/>
      <c r="G275" s="125"/>
      <c r="H275" s="125"/>
      <c r="I275" s="134"/>
      <c r="J275" s="125"/>
      <c r="K275" s="125"/>
      <c r="L275" s="23"/>
    </row>
    <row r="276" spans="1:12" ht="409.5">
      <c r="A276" s="492"/>
      <c r="B276" s="37" t="s">
        <v>830</v>
      </c>
      <c r="C276" s="34" t="s">
        <v>831</v>
      </c>
      <c r="D276" s="369" t="s">
        <v>834</v>
      </c>
      <c r="E276" s="365"/>
      <c r="F276" s="125"/>
      <c r="G276" s="125"/>
      <c r="H276" s="125"/>
      <c r="I276" s="134"/>
      <c r="J276" s="125"/>
      <c r="K276" s="125"/>
      <c r="L276" s="23"/>
    </row>
    <row r="277" spans="1:12" ht="409.5">
      <c r="A277" s="492"/>
      <c r="B277" s="39" t="s">
        <v>832</v>
      </c>
      <c r="C277" s="35" t="s">
        <v>833</v>
      </c>
      <c r="D277" s="369" t="s">
        <v>834</v>
      </c>
      <c r="E277" s="365"/>
      <c r="F277" s="125"/>
      <c r="G277" s="125"/>
      <c r="H277" s="125"/>
      <c r="I277" s="134"/>
      <c r="J277" s="125"/>
      <c r="K277" s="125"/>
      <c r="L277" s="23"/>
    </row>
    <row r="278" spans="1:12" ht="409.5">
      <c r="A278" s="492"/>
      <c r="B278" s="39"/>
      <c r="C278" s="35"/>
      <c r="D278" s="369"/>
      <c r="E278" s="365"/>
      <c r="F278" s="125"/>
      <c r="G278" s="125"/>
      <c r="H278" s="125"/>
      <c r="I278" s="134"/>
      <c r="J278" s="125"/>
      <c r="K278" s="125"/>
      <c r="L278" s="23"/>
    </row>
    <row r="279" spans="1:12" ht="409.5">
      <c r="A279" s="492"/>
      <c r="B279" s="39"/>
      <c r="C279" s="35"/>
      <c r="D279" s="369"/>
      <c r="E279" s="365"/>
      <c r="F279" s="125"/>
      <c r="G279" s="125"/>
      <c r="H279" s="125"/>
      <c r="I279" s="134"/>
      <c r="J279" s="125"/>
      <c r="K279" s="125"/>
      <c r="L279" s="23"/>
    </row>
    <row r="280" spans="1:12" ht="409.5">
      <c r="A280" s="492"/>
      <c r="B280" s="39"/>
      <c r="C280" s="35"/>
      <c r="D280" s="369"/>
      <c r="E280" s="365"/>
      <c r="F280" s="125"/>
      <c r="G280" s="125"/>
      <c r="H280" s="125"/>
      <c r="I280" s="134"/>
      <c r="J280" s="125"/>
      <c r="K280" s="125"/>
      <c r="L280" s="23"/>
    </row>
    <row r="281" spans="1:12" ht="409.5">
      <c r="A281" s="492"/>
      <c r="B281" s="39"/>
      <c r="C281" s="35"/>
      <c r="D281" s="360"/>
      <c r="E281" s="365"/>
      <c r="F281" s="125"/>
      <c r="G281" s="125"/>
      <c r="H281" s="125"/>
      <c r="I281" s="134"/>
      <c r="J281" s="125"/>
      <c r="K281" s="125"/>
      <c r="L281" s="23"/>
    </row>
    <row r="282" spans="1:12" ht="409.5">
      <c r="A282" s="492"/>
      <c r="B282" s="39"/>
      <c r="C282" s="35"/>
      <c r="D282" s="360"/>
      <c r="E282" s="365"/>
      <c r="F282" s="125"/>
      <c r="G282" s="125"/>
      <c r="H282" s="125"/>
      <c r="I282" s="134"/>
      <c r="J282" s="125"/>
      <c r="K282" s="125"/>
      <c r="L282" s="23"/>
    </row>
    <row r="283" spans="1:12" ht="409.5">
      <c r="A283" s="492"/>
      <c r="B283" s="39"/>
      <c r="C283" s="35"/>
      <c r="D283" s="360"/>
      <c r="E283" s="365"/>
      <c r="F283" s="125"/>
      <c r="G283" s="125"/>
      <c r="H283" s="125"/>
      <c r="I283" s="134"/>
      <c r="J283" s="125"/>
      <c r="K283" s="125"/>
      <c r="L283" s="23"/>
    </row>
    <row r="284" spans="1:12" ht="409.5">
      <c r="A284" s="492"/>
      <c r="B284" s="39"/>
      <c r="C284" s="35"/>
      <c r="D284" s="360"/>
      <c r="E284" s="365"/>
      <c r="F284" s="125"/>
      <c r="G284" s="125"/>
      <c r="H284" s="125"/>
      <c r="I284" s="134"/>
      <c r="J284" s="125"/>
      <c r="K284" s="125"/>
      <c r="L284" s="23"/>
    </row>
    <row r="285" spans="1:12" ht="409.5">
      <c r="A285" s="492"/>
      <c r="B285" s="39"/>
      <c r="C285" s="35"/>
      <c r="D285" s="360"/>
      <c r="E285" s="365"/>
      <c r="F285" s="125"/>
      <c r="G285" s="125"/>
      <c r="H285" s="125"/>
      <c r="I285" s="134"/>
      <c r="J285" s="125"/>
      <c r="K285" s="125"/>
      <c r="L285" s="23"/>
    </row>
    <row r="286" spans="1:12" ht="13.5" thickBot="1">
      <c r="A286" s="493"/>
      <c r="B286" s="40"/>
      <c r="C286" s="36"/>
      <c r="D286" s="494"/>
      <c r="E286" s="495"/>
      <c r="F286" s="135"/>
      <c r="G286" s="135"/>
      <c r="H286" s="135"/>
      <c r="I286" s="136"/>
      <c r="J286" s="125"/>
      <c r="K286" s="125"/>
      <c r="L286" s="23"/>
    </row>
    <row r="287" spans="1:9" ht="13.5" thickBot="1">
      <c r="A287" s="29"/>
      <c r="B287" s="20"/>
      <c r="C287" s="20"/>
      <c r="D287" s="20"/>
      <c r="E287" s="20"/>
      <c r="F287" s="20"/>
      <c r="G287" s="20"/>
      <c r="H287" s="20"/>
      <c r="I287" s="20"/>
    </row>
    <row r="288" spans="1:9" ht="409.5">
      <c r="A288" s="271" t="s">
        <v>98</v>
      </c>
      <c r="B288" s="488"/>
      <c r="C288" s="489"/>
      <c r="D288" s="552" t="s">
        <v>816</v>
      </c>
      <c r="E288" s="20"/>
      <c r="F288" s="20"/>
      <c r="G288" s="20"/>
      <c r="H288" s="20"/>
      <c r="I288" s="20"/>
    </row>
    <row r="289" spans="1:9" ht="13.5" thickBot="1">
      <c r="A289" s="456"/>
      <c r="B289" s="490"/>
      <c r="C289" s="490"/>
      <c r="D289" s="553"/>
      <c r="E289" s="20"/>
      <c r="F289" s="20"/>
      <c r="G289" s="20"/>
      <c r="H289" s="20"/>
      <c r="I289" s="20"/>
    </row>
    <row r="290" spans="1:9" ht="13.5" thickBot="1">
      <c r="A290" s="110" t="s">
        <v>422</v>
      </c>
      <c r="B290" s="41"/>
      <c r="C290" s="42"/>
      <c r="D290" s="324"/>
      <c r="E290" s="325"/>
      <c r="F290" s="324"/>
      <c r="G290" s="325"/>
      <c r="H290" s="324"/>
      <c r="I290" s="366"/>
    </row>
    <row r="291" spans="1:9" ht="13.5" thickBot="1">
      <c r="A291" s="110" t="s">
        <v>257</v>
      </c>
      <c r="B291" s="43"/>
      <c r="C291" s="31"/>
      <c r="D291" s="321"/>
      <c r="E291" s="323"/>
      <c r="F291" s="321"/>
      <c r="G291" s="323"/>
      <c r="H291" s="321"/>
      <c r="I291" s="322"/>
    </row>
    <row r="292" spans="1:9" ht="13.5" thickBot="1">
      <c r="A292" s="110" t="s">
        <v>258</v>
      </c>
      <c r="B292" s="43"/>
      <c r="C292" s="31"/>
      <c r="D292" s="321"/>
      <c r="E292" s="323"/>
      <c r="F292" s="321"/>
      <c r="G292" s="323"/>
      <c r="H292" s="321"/>
      <c r="I292" s="322"/>
    </row>
    <row r="293" spans="1:9" ht="13.5" thickBot="1">
      <c r="A293" s="110" t="s">
        <v>259</v>
      </c>
      <c r="B293" s="43"/>
      <c r="C293" s="31"/>
      <c r="D293" s="321"/>
      <c r="E293" s="323"/>
      <c r="F293" s="321"/>
      <c r="G293" s="323"/>
      <c r="H293" s="321"/>
      <c r="I293" s="322"/>
    </row>
    <row r="294" spans="1:9" ht="13.5" thickBot="1">
      <c r="A294" s="110" t="s">
        <v>540</v>
      </c>
      <c r="B294" s="43"/>
      <c r="C294" s="31"/>
      <c r="D294" s="321"/>
      <c r="E294" s="323"/>
      <c r="F294" s="321"/>
      <c r="G294" s="323"/>
      <c r="H294" s="321"/>
      <c r="I294" s="322"/>
    </row>
    <row r="295" spans="1:9" ht="13.5" thickBot="1">
      <c r="A295" s="110" t="s">
        <v>261</v>
      </c>
      <c r="B295" s="43"/>
      <c r="C295" s="31"/>
      <c r="D295" s="321"/>
      <c r="E295" s="323"/>
      <c r="F295" s="321"/>
      <c r="G295" s="323"/>
      <c r="H295" s="321"/>
      <c r="I295" s="322"/>
    </row>
    <row r="296" spans="1:9" ht="13.5" thickBot="1">
      <c r="A296" s="110" t="s">
        <v>260</v>
      </c>
      <c r="B296" s="43"/>
      <c r="C296" s="31"/>
      <c r="D296" s="321"/>
      <c r="E296" s="323"/>
      <c r="F296" s="321"/>
      <c r="G296" s="323"/>
      <c r="H296" s="321"/>
      <c r="I296" s="322"/>
    </row>
    <row r="297" spans="1:9" ht="13.5" thickBot="1">
      <c r="A297" s="115" t="s">
        <v>262</v>
      </c>
      <c r="B297" s="43"/>
      <c r="C297" s="31"/>
      <c r="D297" s="321"/>
      <c r="E297" s="323"/>
      <c r="F297" s="321"/>
      <c r="G297" s="323"/>
      <c r="H297" s="321"/>
      <c r="I297" s="322"/>
    </row>
    <row r="298" spans="1:9" ht="26.25" thickBot="1">
      <c r="A298" s="115" t="s">
        <v>568</v>
      </c>
      <c r="B298" s="43"/>
      <c r="C298" s="31"/>
      <c r="D298" s="321"/>
      <c r="E298" s="323"/>
      <c r="F298" s="321"/>
      <c r="G298" s="323"/>
      <c r="H298" s="321"/>
      <c r="I298" s="322"/>
    </row>
    <row r="299" spans="1:9" ht="13.5" thickBot="1">
      <c r="A299" s="115" t="s">
        <v>263</v>
      </c>
      <c r="B299" s="43"/>
      <c r="C299" s="31"/>
      <c r="D299" s="321"/>
      <c r="E299" s="323"/>
      <c r="F299" s="321"/>
      <c r="G299" s="323"/>
      <c r="H299" s="321"/>
      <c r="I299" s="322"/>
    </row>
    <row r="300" spans="1:9" ht="15" customHeight="1" thickBot="1">
      <c r="A300" s="115" t="s">
        <v>264</v>
      </c>
      <c r="B300" s="43"/>
      <c r="C300" s="31"/>
      <c r="D300" s="321"/>
      <c r="E300" s="323"/>
      <c r="F300" s="321"/>
      <c r="G300" s="323"/>
      <c r="H300" s="321"/>
      <c r="I300" s="322"/>
    </row>
    <row r="301" spans="1:9" ht="13.5" thickBot="1">
      <c r="A301" s="116" t="s">
        <v>267</v>
      </c>
      <c r="B301" s="43"/>
      <c r="C301" s="31"/>
      <c r="D301" s="321"/>
      <c r="E301" s="323"/>
      <c r="F301" s="321"/>
      <c r="G301" s="323"/>
      <c r="H301" s="321"/>
      <c r="I301" s="322"/>
    </row>
    <row r="302" spans="1:9" ht="13.5" thickBot="1">
      <c r="A302" s="117" t="s">
        <v>265</v>
      </c>
      <c r="B302" s="43"/>
      <c r="C302" s="31"/>
      <c r="D302" s="321"/>
      <c r="E302" s="323"/>
      <c r="F302" s="321"/>
      <c r="G302" s="323"/>
      <c r="H302" s="321"/>
      <c r="I302" s="322"/>
    </row>
    <row r="303" spans="1:9" ht="13.5" thickBot="1">
      <c r="A303" s="110" t="s">
        <v>266</v>
      </c>
      <c r="B303" s="43"/>
      <c r="C303" s="32"/>
      <c r="D303" s="321"/>
      <c r="E303" s="340"/>
      <c r="F303" s="321"/>
      <c r="G303" s="340"/>
      <c r="H303" s="363"/>
      <c r="I303" s="364"/>
    </row>
    <row r="304" spans="1:9" ht="13.5" thickBot="1">
      <c r="A304" s="115" t="s">
        <v>421</v>
      </c>
      <c r="B304" s="43"/>
      <c r="C304" s="31"/>
      <c r="D304" s="321"/>
      <c r="E304" s="323"/>
      <c r="F304" s="321"/>
      <c r="G304" s="323"/>
      <c r="H304" s="321"/>
      <c r="I304" s="322"/>
    </row>
    <row r="305" spans="1:9" ht="409.5">
      <c r="A305" s="118" t="s">
        <v>423</v>
      </c>
      <c r="B305" s="44"/>
      <c r="C305" s="45"/>
      <c r="D305" s="357"/>
      <c r="E305" s="358"/>
      <c r="F305" s="357"/>
      <c r="G305" s="358"/>
      <c r="H305" s="357"/>
      <c r="I305" s="359"/>
    </row>
    <row r="306" spans="1:9" ht="409.5">
      <c r="A306" s="343" t="s">
        <v>424</v>
      </c>
      <c r="B306" s="356"/>
      <c r="C306" s="352"/>
      <c r="D306" s="352"/>
      <c r="E306" s="352"/>
      <c r="F306" s="352"/>
      <c r="G306" s="352"/>
      <c r="H306" s="352"/>
      <c r="I306" s="353"/>
    </row>
    <row r="307" spans="1:9" ht="409.5">
      <c r="A307" s="344"/>
      <c r="B307" s="356"/>
      <c r="C307" s="352"/>
      <c r="D307" s="352"/>
      <c r="E307" s="352"/>
      <c r="F307" s="352"/>
      <c r="G307" s="352"/>
      <c r="H307" s="352"/>
      <c r="I307" s="353"/>
    </row>
    <row r="308" spans="1:9" ht="15" customHeight="1">
      <c r="A308" s="344"/>
      <c r="B308" s="356"/>
      <c r="C308" s="352"/>
      <c r="D308" s="352"/>
      <c r="E308" s="352"/>
      <c r="F308" s="352"/>
      <c r="G308" s="352"/>
      <c r="H308" s="352"/>
      <c r="I308" s="353"/>
    </row>
    <row r="309" spans="1:9" ht="15" customHeight="1">
      <c r="A309" s="361" t="s">
        <v>99</v>
      </c>
      <c r="B309" s="354"/>
      <c r="C309" s="348"/>
      <c r="D309" s="348"/>
      <c r="E309" s="348"/>
      <c r="F309" s="348"/>
      <c r="G309" s="348"/>
      <c r="H309" s="348"/>
      <c r="I309" s="349"/>
    </row>
    <row r="310" spans="1:9" s="22" customFormat="1" ht="15" customHeight="1" thickBot="1">
      <c r="A310" s="362"/>
      <c r="B310" s="355"/>
      <c r="C310" s="350"/>
      <c r="D310" s="350"/>
      <c r="E310" s="350"/>
      <c r="F310" s="350"/>
      <c r="G310" s="350"/>
      <c r="H310" s="350"/>
      <c r="I310" s="351"/>
    </row>
    <row r="311" spans="1:3" s="22" customFormat="1" ht="409.5">
      <c r="A311" s="217"/>
      <c r="B311" s="217"/>
      <c r="C311" s="197"/>
    </row>
    <row r="312" spans="1:9" s="22" customFormat="1" ht="409.5">
      <c r="A312" s="510" t="s">
        <v>101</v>
      </c>
      <c r="B312" s="511"/>
      <c r="C312" s="511"/>
      <c r="D312" s="511"/>
      <c r="E312" s="511"/>
      <c r="F312" s="511"/>
      <c r="G312" s="511"/>
      <c r="H312" s="511"/>
      <c r="I312" s="512"/>
    </row>
    <row r="313" spans="1:9" s="22" customFormat="1" ht="409.5">
      <c r="A313" s="513" t="s">
        <v>102</v>
      </c>
      <c r="B313" s="514"/>
      <c r="C313" s="514"/>
      <c r="D313" s="514"/>
      <c r="E313" s="514"/>
      <c r="F313" s="514"/>
      <c r="G313" s="514"/>
      <c r="H313" s="514"/>
      <c r="I313" s="515"/>
    </row>
    <row r="314" spans="1:9" s="22" customFormat="1" ht="409.5">
      <c r="A314" s="341" t="s">
        <v>835</v>
      </c>
      <c r="B314" s="341"/>
      <c r="C314" s="341"/>
      <c r="D314" s="341"/>
      <c r="E314" s="341"/>
      <c r="F314" s="341"/>
      <c r="G314" s="341"/>
      <c r="H314" s="341"/>
      <c r="I314" s="341"/>
    </row>
    <row r="315" spans="1:9" s="22" customFormat="1" ht="409.5">
      <c r="A315" s="342"/>
      <c r="B315" s="342"/>
      <c r="C315" s="342"/>
      <c r="D315" s="342"/>
      <c r="E315" s="342"/>
      <c r="F315" s="342"/>
      <c r="G315" s="342"/>
      <c r="H315" s="342"/>
      <c r="I315" s="342"/>
    </row>
    <row r="316" spans="1:9" s="22" customFormat="1" ht="9" customHeight="1">
      <c r="A316" s="342"/>
      <c r="B316" s="342"/>
      <c r="C316" s="342"/>
      <c r="D316" s="342"/>
      <c r="E316" s="342"/>
      <c r="F316" s="342"/>
      <c r="G316" s="342"/>
      <c r="H316" s="342"/>
      <c r="I316" s="342"/>
    </row>
    <row r="317" spans="1:9" s="22" customFormat="1" ht="12.75" hidden="1">
      <c r="A317" s="342"/>
      <c r="B317" s="342"/>
      <c r="C317" s="342"/>
      <c r="D317" s="342"/>
      <c r="E317" s="342"/>
      <c r="F317" s="342"/>
      <c r="G317" s="342"/>
      <c r="H317" s="342"/>
      <c r="I317" s="342"/>
    </row>
    <row r="318" spans="1:9" s="22" customFormat="1" ht="12.75" hidden="1">
      <c r="A318" s="342"/>
      <c r="B318" s="342"/>
      <c r="C318" s="342"/>
      <c r="D318" s="342"/>
      <c r="E318" s="342"/>
      <c r="F318" s="342"/>
      <c r="G318" s="342"/>
      <c r="H318" s="342"/>
      <c r="I318" s="342"/>
    </row>
    <row r="319" spans="1:9" s="22" customFormat="1" ht="12.75" hidden="1">
      <c r="A319" s="342"/>
      <c r="B319" s="342"/>
      <c r="C319" s="342"/>
      <c r="D319" s="342"/>
      <c r="E319" s="342"/>
      <c r="F319" s="342"/>
      <c r="G319" s="342"/>
      <c r="H319" s="342"/>
      <c r="I319" s="342"/>
    </row>
    <row r="320" spans="1:9" s="22" customFormat="1" ht="409.5">
      <c r="A320" s="119"/>
      <c r="B320" s="119"/>
      <c r="C320" s="218"/>
      <c r="D320" s="119"/>
      <c r="E320" s="218"/>
      <c r="F320" s="218"/>
      <c r="G320" s="218"/>
      <c r="H320" s="218"/>
      <c r="I320" s="218"/>
    </row>
    <row r="321" spans="1:9" s="22" customFormat="1" ht="409.5">
      <c r="A321" s="345" t="s">
        <v>105</v>
      </c>
      <c r="B321" s="346"/>
      <c r="C321" s="346"/>
      <c r="D321" s="346"/>
      <c r="E321" s="346"/>
      <c r="F321" s="346"/>
      <c r="G321" s="346"/>
      <c r="H321" s="346"/>
      <c r="I321" s="347"/>
    </row>
    <row r="322" spans="1:9" s="22" customFormat="1" ht="409.5">
      <c r="A322" s="341" t="s">
        <v>836</v>
      </c>
      <c r="B322" s="341"/>
      <c r="C322" s="341"/>
      <c r="D322" s="341"/>
      <c r="E322" s="341"/>
      <c r="F322" s="341"/>
      <c r="G322" s="341"/>
      <c r="H322" s="341"/>
      <c r="I322" s="341"/>
    </row>
    <row r="323" spans="1:9" s="22" customFormat="1" ht="6" customHeight="1">
      <c r="A323" s="342"/>
      <c r="B323" s="342"/>
      <c r="C323" s="342"/>
      <c r="D323" s="342"/>
      <c r="E323" s="342"/>
      <c r="F323" s="342"/>
      <c r="G323" s="342"/>
      <c r="H323" s="342"/>
      <c r="I323" s="342"/>
    </row>
    <row r="324" spans="1:9" s="22" customFormat="1" ht="12.75" hidden="1">
      <c r="A324" s="342"/>
      <c r="B324" s="342"/>
      <c r="C324" s="342"/>
      <c r="D324" s="342"/>
      <c r="E324" s="342"/>
      <c r="F324" s="342"/>
      <c r="G324" s="342"/>
      <c r="H324" s="342"/>
      <c r="I324" s="342"/>
    </row>
    <row r="325" spans="1:9" s="22" customFormat="1" ht="12.75" hidden="1">
      <c r="A325" s="342"/>
      <c r="B325" s="342"/>
      <c r="C325" s="342"/>
      <c r="D325" s="342"/>
      <c r="E325" s="342"/>
      <c r="F325" s="342"/>
      <c r="G325" s="342"/>
      <c r="H325" s="342"/>
      <c r="I325" s="342"/>
    </row>
    <row r="326" spans="1:9" s="22" customFormat="1" ht="12.75" hidden="1">
      <c r="A326" s="342"/>
      <c r="B326" s="342"/>
      <c r="C326" s="342"/>
      <c r="D326" s="342"/>
      <c r="E326" s="342"/>
      <c r="F326" s="342"/>
      <c r="G326" s="342"/>
      <c r="H326" s="342"/>
      <c r="I326" s="342"/>
    </row>
    <row r="327" spans="1:9" s="22" customFormat="1" ht="12.75" hidden="1">
      <c r="A327" s="342"/>
      <c r="B327" s="342"/>
      <c r="C327" s="342"/>
      <c r="D327" s="342"/>
      <c r="E327" s="342"/>
      <c r="F327" s="342"/>
      <c r="G327" s="342"/>
      <c r="H327" s="342"/>
      <c r="I327" s="342"/>
    </row>
    <row r="328" spans="1:9" s="22" customFormat="1" ht="409.5">
      <c r="A328" s="132"/>
      <c r="B328" s="132"/>
      <c r="C328" s="132"/>
      <c r="E328" s="197"/>
      <c r="F328" s="197"/>
      <c r="G328" s="197"/>
      <c r="H328" s="197"/>
      <c r="I328" s="197"/>
    </row>
    <row r="329" spans="1:9" s="22" customFormat="1" ht="409.5">
      <c r="A329" s="345" t="s">
        <v>296</v>
      </c>
      <c r="B329" s="346"/>
      <c r="C329" s="346"/>
      <c r="D329" s="346"/>
      <c r="E329" s="346"/>
      <c r="F329" s="346"/>
      <c r="G329" s="346"/>
      <c r="H329" s="346"/>
      <c r="I329" s="347"/>
    </row>
    <row r="330" spans="1:9" s="22" customFormat="1" ht="409.5">
      <c r="A330" s="341" t="s">
        <v>837</v>
      </c>
      <c r="B330" s="341"/>
      <c r="C330" s="341"/>
      <c r="D330" s="341"/>
      <c r="E330" s="341"/>
      <c r="F330" s="341"/>
      <c r="G330" s="341"/>
      <c r="H330" s="341"/>
      <c r="I330" s="341"/>
    </row>
    <row r="331" spans="1:9" s="22" customFormat="1" ht="409.5">
      <c r="A331" s="342"/>
      <c r="B331" s="342"/>
      <c r="C331" s="342"/>
      <c r="D331" s="342"/>
      <c r="E331" s="342"/>
      <c r="F331" s="342"/>
      <c r="G331" s="342"/>
      <c r="H331" s="342"/>
      <c r="I331" s="342"/>
    </row>
    <row r="332" spans="1:9" s="22" customFormat="1" ht="4.5" customHeight="1">
      <c r="A332" s="342"/>
      <c r="B332" s="342"/>
      <c r="C332" s="342"/>
      <c r="D332" s="342"/>
      <c r="E332" s="342"/>
      <c r="F332" s="342"/>
      <c r="G332" s="342"/>
      <c r="H332" s="342"/>
      <c r="I332" s="342"/>
    </row>
    <row r="333" spans="1:9" s="22" customFormat="1" ht="12.75" hidden="1">
      <c r="A333" s="342"/>
      <c r="B333" s="342"/>
      <c r="C333" s="342"/>
      <c r="D333" s="342"/>
      <c r="E333" s="342"/>
      <c r="F333" s="342"/>
      <c r="G333" s="342"/>
      <c r="H333" s="342"/>
      <c r="I333" s="342"/>
    </row>
    <row r="334" spans="1:9" s="22" customFormat="1" ht="12.75" hidden="1">
      <c r="A334" s="342"/>
      <c r="B334" s="342"/>
      <c r="C334" s="342"/>
      <c r="D334" s="342"/>
      <c r="E334" s="342"/>
      <c r="F334" s="342"/>
      <c r="G334" s="342"/>
      <c r="H334" s="342"/>
      <c r="I334" s="342"/>
    </row>
    <row r="335" spans="1:9" s="22" customFormat="1" ht="12.75" hidden="1">
      <c r="A335" s="342"/>
      <c r="B335" s="342"/>
      <c r="C335" s="342"/>
      <c r="D335" s="342"/>
      <c r="E335" s="342"/>
      <c r="F335" s="342"/>
      <c r="G335" s="342"/>
      <c r="H335" s="342"/>
      <c r="I335" s="342"/>
    </row>
    <row r="336" spans="1:9" s="22" customFormat="1" ht="409.5">
      <c r="A336" s="131"/>
      <c r="B336" s="213"/>
      <c r="C336" s="213"/>
      <c r="D336" s="213"/>
      <c r="E336" s="213"/>
      <c r="F336" s="213"/>
      <c r="G336" s="213"/>
      <c r="H336" s="213"/>
      <c r="I336" s="213"/>
    </row>
    <row r="337" spans="1:9" s="22" customFormat="1" ht="409.5">
      <c r="A337" s="526" t="s">
        <v>297</v>
      </c>
      <c r="B337" s="527"/>
      <c r="C337" s="527"/>
      <c r="D337" s="527"/>
      <c r="E337" s="527"/>
      <c r="F337" s="527"/>
      <c r="G337" s="527"/>
      <c r="H337" s="527"/>
      <c r="I337" s="528"/>
    </row>
    <row r="338" spans="1:9" s="22" customFormat="1" ht="12.75" customHeight="1">
      <c r="A338" s="435"/>
      <c r="B338" s="436"/>
      <c r="C338" s="436"/>
      <c r="D338" s="436"/>
      <c r="E338" s="436"/>
      <c r="F338" s="436"/>
      <c r="G338" s="436"/>
      <c r="H338" s="436"/>
      <c r="I338" s="529"/>
    </row>
    <row r="339" spans="1:9" s="22" customFormat="1" ht="12.75" customHeight="1">
      <c r="A339" s="341" t="s">
        <v>838</v>
      </c>
      <c r="B339" s="341"/>
      <c r="C339" s="341"/>
      <c r="D339" s="341"/>
      <c r="E339" s="341"/>
      <c r="F339" s="341"/>
      <c r="G339" s="341"/>
      <c r="H339" s="341"/>
      <c r="I339" s="341"/>
    </row>
    <row r="340" spans="1:9" s="22" customFormat="1" ht="12.75" customHeight="1">
      <c r="A340" s="342"/>
      <c r="B340" s="342"/>
      <c r="C340" s="342"/>
      <c r="D340" s="342"/>
      <c r="E340" s="342"/>
      <c r="F340" s="342"/>
      <c r="G340" s="342"/>
      <c r="H340" s="342"/>
      <c r="I340" s="342"/>
    </row>
    <row r="341" spans="1:9" s="22" customFormat="1" ht="12.75" customHeight="1">
      <c r="A341" s="342"/>
      <c r="B341" s="342"/>
      <c r="C341" s="342"/>
      <c r="D341" s="342"/>
      <c r="E341" s="342"/>
      <c r="F341" s="342"/>
      <c r="G341" s="342"/>
      <c r="H341" s="342"/>
      <c r="I341" s="342"/>
    </row>
    <row r="342" spans="1:9" s="22" customFormat="1" ht="12.75" customHeight="1">
      <c r="A342" s="342"/>
      <c r="B342" s="342"/>
      <c r="C342" s="342"/>
      <c r="D342" s="342"/>
      <c r="E342" s="342"/>
      <c r="F342" s="342"/>
      <c r="G342" s="342"/>
      <c r="H342" s="342"/>
      <c r="I342" s="342"/>
    </row>
    <row r="343" spans="1:9" s="22" customFormat="1" ht="12.75" customHeight="1">
      <c r="A343" s="342"/>
      <c r="B343" s="342"/>
      <c r="C343" s="342"/>
      <c r="D343" s="342"/>
      <c r="E343" s="342"/>
      <c r="F343" s="342"/>
      <c r="G343" s="342"/>
      <c r="H343" s="342"/>
      <c r="I343" s="342"/>
    </row>
    <row r="344" spans="1:9" s="22" customFormat="1" ht="12.75" customHeight="1" hidden="1">
      <c r="A344" s="342"/>
      <c r="B344" s="342"/>
      <c r="C344" s="342"/>
      <c r="D344" s="342"/>
      <c r="E344" s="342"/>
      <c r="F344" s="342"/>
      <c r="G344" s="342"/>
      <c r="H344" s="342"/>
      <c r="I344" s="342"/>
    </row>
    <row r="345" spans="1:9" s="22" customFormat="1" ht="409.5">
      <c r="A345" s="131"/>
      <c r="B345" s="213"/>
      <c r="C345" s="213"/>
      <c r="D345" s="213"/>
      <c r="E345" s="213"/>
      <c r="F345" s="213"/>
      <c r="G345" s="213"/>
      <c r="H345" s="213"/>
      <c r="I345" s="213"/>
    </row>
    <row r="346" spans="1:9" s="22" customFormat="1" ht="12.75" customHeight="1">
      <c r="A346" s="345" t="s">
        <v>298</v>
      </c>
      <c r="B346" s="346"/>
      <c r="C346" s="346"/>
      <c r="D346" s="346"/>
      <c r="E346" s="346"/>
      <c r="F346" s="346"/>
      <c r="G346" s="346"/>
      <c r="H346" s="346"/>
      <c r="I346" s="347"/>
    </row>
    <row r="347" spans="1:9" s="22" customFormat="1" ht="12.75" customHeight="1">
      <c r="A347" s="341" t="s">
        <v>839</v>
      </c>
      <c r="B347" s="341"/>
      <c r="C347" s="341"/>
      <c r="D347" s="341"/>
      <c r="E347" s="341"/>
      <c r="F347" s="341"/>
      <c r="G347" s="341"/>
      <c r="H347" s="341"/>
      <c r="I347" s="341"/>
    </row>
    <row r="348" spans="1:9" s="22" customFormat="1" ht="12.75" customHeight="1">
      <c r="A348" s="342"/>
      <c r="B348" s="342"/>
      <c r="C348" s="342"/>
      <c r="D348" s="342"/>
      <c r="E348" s="342"/>
      <c r="F348" s="342"/>
      <c r="G348" s="342"/>
      <c r="H348" s="342"/>
      <c r="I348" s="342"/>
    </row>
    <row r="349" spans="1:9" s="22" customFormat="1" ht="12.75" customHeight="1">
      <c r="A349" s="342"/>
      <c r="B349" s="342"/>
      <c r="C349" s="342"/>
      <c r="D349" s="342"/>
      <c r="E349" s="342"/>
      <c r="F349" s="342"/>
      <c r="G349" s="342"/>
      <c r="H349" s="342"/>
      <c r="I349" s="342"/>
    </row>
    <row r="350" spans="1:9" s="22" customFormat="1" ht="12.75" customHeight="1">
      <c r="A350" s="342"/>
      <c r="B350" s="342"/>
      <c r="C350" s="342"/>
      <c r="D350" s="342"/>
      <c r="E350" s="342"/>
      <c r="F350" s="342"/>
      <c r="G350" s="342"/>
      <c r="H350" s="342"/>
      <c r="I350" s="342"/>
    </row>
    <row r="351" spans="1:9" s="22" customFormat="1" ht="12.75" customHeight="1">
      <c r="A351" s="342"/>
      <c r="B351" s="342"/>
      <c r="C351" s="342"/>
      <c r="D351" s="342"/>
      <c r="E351" s="342"/>
      <c r="F351" s="342"/>
      <c r="G351" s="342"/>
      <c r="H351" s="342"/>
      <c r="I351" s="342"/>
    </row>
    <row r="352" spans="1:9" s="22" customFormat="1" ht="36" customHeight="1">
      <c r="A352" s="342"/>
      <c r="B352" s="342"/>
      <c r="C352" s="342"/>
      <c r="D352" s="342"/>
      <c r="E352" s="342"/>
      <c r="F352" s="342"/>
      <c r="G352" s="342"/>
      <c r="H352" s="342"/>
      <c r="I352" s="342"/>
    </row>
    <row r="353" spans="1:9" s="22" customFormat="1" ht="409.5">
      <c r="A353" s="131"/>
      <c r="B353" s="213"/>
      <c r="C353" s="213"/>
      <c r="D353" s="213"/>
      <c r="E353" s="213"/>
      <c r="F353" s="213"/>
      <c r="G353" s="213"/>
      <c r="H353" s="213"/>
      <c r="I353" s="213"/>
    </row>
    <row r="354" spans="1:9" s="22" customFormat="1" ht="12.75" customHeight="1">
      <c r="A354" s="345" t="s">
        <v>299</v>
      </c>
      <c r="B354" s="530"/>
      <c r="C354" s="530"/>
      <c r="D354" s="530"/>
      <c r="E354" s="530"/>
      <c r="F354" s="530"/>
      <c r="G354" s="530"/>
      <c r="H354" s="530"/>
      <c r="I354" s="531"/>
    </row>
    <row r="355" spans="1:9" s="22" customFormat="1" ht="12.75" customHeight="1">
      <c r="A355" s="341" t="s">
        <v>840</v>
      </c>
      <c r="B355" s="341"/>
      <c r="C355" s="341"/>
      <c r="D355" s="341"/>
      <c r="E355" s="341"/>
      <c r="F355" s="341"/>
      <c r="G355" s="341"/>
      <c r="H355" s="341"/>
      <c r="I355" s="341"/>
    </row>
    <row r="356" spans="1:9" s="22" customFormat="1" ht="12.75" customHeight="1">
      <c r="A356" s="342"/>
      <c r="B356" s="342"/>
      <c r="C356" s="342"/>
      <c r="D356" s="342"/>
      <c r="E356" s="342"/>
      <c r="F356" s="342"/>
      <c r="G356" s="342"/>
      <c r="H356" s="342"/>
      <c r="I356" s="342"/>
    </row>
    <row r="357" spans="1:9" s="22" customFormat="1" ht="12.75" customHeight="1">
      <c r="A357" s="342"/>
      <c r="B357" s="342"/>
      <c r="C357" s="342"/>
      <c r="D357" s="342"/>
      <c r="E357" s="342"/>
      <c r="F357" s="342"/>
      <c r="G357" s="342"/>
      <c r="H357" s="342"/>
      <c r="I357" s="342"/>
    </row>
    <row r="358" spans="1:9" s="22" customFormat="1" ht="12.75" customHeight="1">
      <c r="A358" s="342"/>
      <c r="B358" s="342"/>
      <c r="C358" s="342"/>
      <c r="D358" s="342"/>
      <c r="E358" s="342"/>
      <c r="F358" s="342"/>
      <c r="G358" s="342"/>
      <c r="H358" s="342"/>
      <c r="I358" s="342"/>
    </row>
    <row r="359" spans="1:9" s="22" customFormat="1" ht="12.75" customHeight="1">
      <c r="A359" s="342"/>
      <c r="B359" s="342"/>
      <c r="C359" s="342"/>
      <c r="D359" s="342"/>
      <c r="E359" s="342"/>
      <c r="F359" s="342"/>
      <c r="G359" s="342"/>
      <c r="H359" s="342"/>
      <c r="I359" s="342"/>
    </row>
    <row r="360" spans="1:9" s="22" customFormat="1" ht="45" customHeight="1">
      <c r="A360" s="342"/>
      <c r="B360" s="342"/>
      <c r="C360" s="342"/>
      <c r="D360" s="342"/>
      <c r="E360" s="342"/>
      <c r="F360" s="342"/>
      <c r="G360" s="342"/>
      <c r="H360" s="342"/>
      <c r="I360" s="342"/>
    </row>
    <row r="361" spans="1:9" s="22" customFormat="1" ht="409.5">
      <c r="A361" s="131"/>
      <c r="B361" s="213"/>
      <c r="C361" s="213"/>
      <c r="D361" s="213"/>
      <c r="E361" s="213"/>
      <c r="F361" s="213"/>
      <c r="G361" s="213"/>
      <c r="H361" s="213"/>
      <c r="I361" s="213"/>
    </row>
    <row r="362" spans="1:9" s="22" customFormat="1" ht="409.5">
      <c r="A362" s="559" t="s">
        <v>300</v>
      </c>
      <c r="B362" s="464"/>
      <c r="C362" s="464"/>
      <c r="D362" s="464"/>
      <c r="E362" s="464"/>
      <c r="F362" s="464"/>
      <c r="G362" s="464"/>
      <c r="H362" s="464"/>
      <c r="I362" s="465"/>
    </row>
    <row r="363" spans="1:9" s="22" customFormat="1" ht="409.5">
      <c r="A363" s="377"/>
      <c r="B363" s="378"/>
      <c r="C363" s="378"/>
      <c r="D363" s="378"/>
      <c r="E363" s="378"/>
      <c r="F363" s="378"/>
      <c r="G363" s="378"/>
      <c r="H363" s="378"/>
      <c r="I363" s="379"/>
    </row>
    <row r="364" spans="1:9" s="22" customFormat="1" ht="409.5">
      <c r="A364" s="466"/>
      <c r="B364" s="467"/>
      <c r="C364" s="467"/>
      <c r="D364" s="467"/>
      <c r="E364" s="467"/>
      <c r="F364" s="467"/>
      <c r="G364" s="467"/>
      <c r="H364" s="467"/>
      <c r="I364" s="468"/>
    </row>
    <row r="365" spans="1:9" s="22" customFormat="1" ht="409.5">
      <c r="A365" s="341" t="s">
        <v>860</v>
      </c>
      <c r="B365" s="341"/>
      <c r="C365" s="341"/>
      <c r="D365" s="341"/>
      <c r="E365" s="341"/>
      <c r="F365" s="341"/>
      <c r="G365" s="341"/>
      <c r="H365" s="341"/>
      <c r="I365" s="341"/>
    </row>
    <row r="366" spans="1:9" s="22" customFormat="1" ht="409.5">
      <c r="A366" s="342"/>
      <c r="B366" s="342"/>
      <c r="C366" s="342"/>
      <c r="D366" s="342"/>
      <c r="E366" s="342"/>
      <c r="F366" s="342"/>
      <c r="G366" s="342"/>
      <c r="H366" s="342"/>
      <c r="I366" s="342"/>
    </row>
    <row r="367" spans="1:9" s="22" customFormat="1" ht="6" customHeight="1">
      <c r="A367" s="342"/>
      <c r="B367" s="342"/>
      <c r="C367" s="342"/>
      <c r="D367" s="342"/>
      <c r="E367" s="342"/>
      <c r="F367" s="342"/>
      <c r="G367" s="342"/>
      <c r="H367" s="342"/>
      <c r="I367" s="342"/>
    </row>
    <row r="368" spans="1:9" s="22" customFormat="1" ht="12.75" hidden="1">
      <c r="A368" s="342"/>
      <c r="B368" s="342"/>
      <c r="C368" s="342"/>
      <c r="D368" s="342"/>
      <c r="E368" s="342"/>
      <c r="F368" s="342"/>
      <c r="G368" s="342"/>
      <c r="H368" s="342"/>
      <c r="I368" s="342"/>
    </row>
    <row r="369" spans="1:9" s="22" customFormat="1" ht="12.75" hidden="1">
      <c r="A369" s="342"/>
      <c r="B369" s="342"/>
      <c r="C369" s="342"/>
      <c r="D369" s="342"/>
      <c r="E369" s="342"/>
      <c r="F369" s="342"/>
      <c r="G369" s="342"/>
      <c r="H369" s="342"/>
      <c r="I369" s="342"/>
    </row>
    <row r="370" spans="1:9" s="22" customFormat="1" ht="12.75" hidden="1">
      <c r="A370" s="342"/>
      <c r="B370" s="342"/>
      <c r="C370" s="342"/>
      <c r="D370" s="342"/>
      <c r="E370" s="342"/>
      <c r="F370" s="342"/>
      <c r="G370" s="342"/>
      <c r="H370" s="342"/>
      <c r="I370" s="342"/>
    </row>
    <row r="371" spans="1:9" s="22" customFormat="1" ht="409.5">
      <c r="A371" s="203"/>
      <c r="B371" s="203"/>
      <c r="C371" s="203"/>
      <c r="D371" s="203"/>
      <c r="E371" s="203"/>
      <c r="F371" s="203"/>
      <c r="G371" s="203"/>
      <c r="H371" s="203"/>
      <c r="I371" s="203"/>
    </row>
    <row r="372" spans="1:9" s="22" customFormat="1" ht="12.75" customHeight="1">
      <c r="A372" s="569" t="s">
        <v>301</v>
      </c>
      <c r="B372" s="570"/>
      <c r="C372" s="570"/>
      <c r="D372" s="570"/>
      <c r="E372" s="570"/>
      <c r="F372" s="570"/>
      <c r="G372" s="570"/>
      <c r="H372" s="570"/>
      <c r="I372" s="571"/>
    </row>
    <row r="373" spans="1:9" ht="409.5">
      <c r="A373" s="337"/>
      <c r="B373" s="338"/>
      <c r="C373" s="338"/>
      <c r="D373" s="338"/>
      <c r="E373" s="338"/>
      <c r="F373" s="338"/>
      <c r="G373" s="338"/>
      <c r="H373" s="338"/>
      <c r="I373" s="339"/>
    </row>
    <row r="374" spans="1:9" s="22" customFormat="1" ht="409.5">
      <c r="A374" s="572"/>
      <c r="B374" s="573"/>
      <c r="C374" s="573"/>
      <c r="D374" s="573"/>
      <c r="E374" s="573"/>
      <c r="F374" s="573"/>
      <c r="G374" s="573"/>
      <c r="H374" s="573"/>
      <c r="I374" s="574"/>
    </row>
    <row r="375" spans="1:9" s="22" customFormat="1" ht="409.5">
      <c r="A375" s="341" t="s">
        <v>841</v>
      </c>
      <c r="B375" s="341"/>
      <c r="C375" s="341"/>
      <c r="D375" s="341"/>
      <c r="E375" s="341"/>
      <c r="F375" s="341"/>
      <c r="G375" s="341"/>
      <c r="H375" s="341"/>
      <c r="I375" s="341"/>
    </row>
    <row r="376" spans="1:9" ht="409.5">
      <c r="A376" s="342"/>
      <c r="B376" s="342"/>
      <c r="C376" s="342"/>
      <c r="D376" s="342"/>
      <c r="E376" s="342"/>
      <c r="F376" s="342"/>
      <c r="G376" s="342"/>
      <c r="H376" s="342"/>
      <c r="I376" s="342"/>
    </row>
    <row r="377" spans="1:9" ht="409.5">
      <c r="A377" s="342"/>
      <c r="B377" s="342"/>
      <c r="C377" s="342"/>
      <c r="D377" s="342"/>
      <c r="E377" s="342"/>
      <c r="F377" s="342"/>
      <c r="G377" s="342"/>
      <c r="H377" s="342"/>
      <c r="I377" s="342"/>
    </row>
    <row r="378" spans="1:9" ht="6" customHeight="1">
      <c r="A378" s="342"/>
      <c r="B378" s="342"/>
      <c r="C378" s="342"/>
      <c r="D378" s="342"/>
      <c r="E378" s="342"/>
      <c r="F378" s="342"/>
      <c r="G378" s="342"/>
      <c r="H378" s="342"/>
      <c r="I378" s="342"/>
    </row>
    <row r="379" spans="1:9" ht="12.75" hidden="1">
      <c r="A379" s="342"/>
      <c r="B379" s="342"/>
      <c r="C379" s="342"/>
      <c r="D379" s="342"/>
      <c r="E379" s="342"/>
      <c r="F379" s="342"/>
      <c r="G379" s="342"/>
      <c r="H379" s="342"/>
      <c r="I379" s="342"/>
    </row>
    <row r="380" spans="1:9" ht="12.75" hidden="1">
      <c r="A380" s="342"/>
      <c r="B380" s="342"/>
      <c r="C380" s="342"/>
      <c r="D380" s="342"/>
      <c r="E380" s="342"/>
      <c r="F380" s="342"/>
      <c r="G380" s="342"/>
      <c r="H380" s="342"/>
      <c r="I380" s="342"/>
    </row>
    <row r="382" spans="1:9" ht="409.5">
      <c r="A382" s="600" t="s">
        <v>778</v>
      </c>
      <c r="B382" s="600"/>
      <c r="C382" s="600"/>
      <c r="D382" s="600"/>
      <c r="E382" s="600"/>
      <c r="F382" s="600"/>
      <c r="G382" s="600"/>
      <c r="H382" s="600"/>
      <c r="I382" s="600"/>
    </row>
    <row r="383" spans="1:9" ht="34.5" customHeight="1">
      <c r="A383" s="586" t="s">
        <v>777</v>
      </c>
      <c r="B383" s="586"/>
      <c r="C383" s="586"/>
      <c r="D383" s="586"/>
      <c r="E383" s="586"/>
      <c r="F383" s="586"/>
      <c r="G383" s="586"/>
      <c r="H383" s="586"/>
      <c r="I383" s="586"/>
    </row>
    <row r="384" spans="1:9" ht="409.5">
      <c r="A384" s="198"/>
      <c r="B384" s="198"/>
      <c r="C384" s="198"/>
      <c r="D384" s="198"/>
      <c r="E384" s="198"/>
      <c r="F384" s="198"/>
      <c r="G384" s="198"/>
      <c r="H384" s="198"/>
      <c r="I384" s="198"/>
    </row>
    <row r="385" spans="1:9" ht="409.5">
      <c r="A385" s="590" t="s">
        <v>779</v>
      </c>
      <c r="B385" s="591"/>
      <c r="C385" s="591"/>
      <c r="D385" s="591"/>
      <c r="E385" s="591"/>
      <c r="F385" s="591"/>
      <c r="G385" s="591"/>
      <c r="H385" s="591"/>
      <c r="I385" s="592"/>
    </row>
    <row r="386" spans="1:9" ht="409.5">
      <c r="A386" s="341"/>
      <c r="B386" s="341"/>
      <c r="C386" s="341"/>
      <c r="D386" s="341"/>
      <c r="E386" s="341"/>
      <c r="F386" s="341"/>
      <c r="G386" s="341"/>
      <c r="H386" s="341"/>
      <c r="I386" s="341"/>
    </row>
    <row r="387" spans="1:9" ht="409.5">
      <c r="A387" s="342"/>
      <c r="B387" s="342"/>
      <c r="C387" s="342"/>
      <c r="D387" s="342"/>
      <c r="E387" s="342"/>
      <c r="F387" s="342"/>
      <c r="G387" s="342"/>
      <c r="H387" s="342"/>
      <c r="I387" s="342"/>
    </row>
    <row r="388" spans="1:9" ht="409.5">
      <c r="A388" s="342"/>
      <c r="B388" s="342"/>
      <c r="C388" s="342"/>
      <c r="D388" s="342"/>
      <c r="E388" s="342"/>
      <c r="F388" s="342"/>
      <c r="G388" s="342"/>
      <c r="H388" s="342"/>
      <c r="I388" s="342"/>
    </row>
    <row r="389" spans="1:9" ht="409.5">
      <c r="A389" s="342"/>
      <c r="B389" s="342"/>
      <c r="C389" s="342"/>
      <c r="D389" s="342"/>
      <c r="E389" s="342"/>
      <c r="F389" s="342"/>
      <c r="G389" s="342"/>
      <c r="H389" s="342"/>
      <c r="I389" s="342"/>
    </row>
    <row r="390" spans="1:9" ht="409.5">
      <c r="A390" s="342"/>
      <c r="B390" s="342"/>
      <c r="C390" s="342"/>
      <c r="D390" s="342"/>
      <c r="E390" s="342"/>
      <c r="F390" s="342"/>
      <c r="G390" s="342"/>
      <c r="H390" s="342"/>
      <c r="I390" s="342"/>
    </row>
    <row r="391" spans="1:9" ht="409.5">
      <c r="A391" s="342"/>
      <c r="B391" s="342"/>
      <c r="C391" s="342"/>
      <c r="D391" s="342"/>
      <c r="E391" s="342"/>
      <c r="F391" s="342"/>
      <c r="G391" s="342"/>
      <c r="H391" s="342"/>
      <c r="I391" s="342"/>
    </row>
    <row r="392" spans="1:9" ht="409.5">
      <c r="A392" s="198"/>
      <c r="B392" s="198"/>
      <c r="C392" s="198"/>
      <c r="D392" s="198"/>
      <c r="E392" s="198"/>
      <c r="F392" s="198"/>
      <c r="G392" s="198"/>
      <c r="H392" s="198"/>
      <c r="I392" s="198"/>
    </row>
    <row r="393" spans="1:9" ht="15.75" customHeight="1">
      <c r="A393" s="587" t="s">
        <v>780</v>
      </c>
      <c r="B393" s="588"/>
      <c r="C393" s="588"/>
      <c r="D393" s="588"/>
      <c r="E393" s="588"/>
      <c r="F393" s="588"/>
      <c r="G393" s="588"/>
      <c r="H393" s="588"/>
      <c r="I393" s="589"/>
    </row>
    <row r="394" spans="1:9" ht="409.5">
      <c r="A394" s="341"/>
      <c r="B394" s="341"/>
      <c r="C394" s="341"/>
      <c r="D394" s="341"/>
      <c r="E394" s="341"/>
      <c r="F394" s="341"/>
      <c r="G394" s="341"/>
      <c r="H394" s="341"/>
      <c r="I394" s="341"/>
    </row>
    <row r="395" spans="1:9" ht="409.5">
      <c r="A395" s="342"/>
      <c r="B395" s="342"/>
      <c r="C395" s="342"/>
      <c r="D395" s="342"/>
      <c r="E395" s="342"/>
      <c r="F395" s="342"/>
      <c r="G395" s="342"/>
      <c r="H395" s="342"/>
      <c r="I395" s="342"/>
    </row>
    <row r="396" spans="1:9" ht="409.5">
      <c r="A396" s="342"/>
      <c r="B396" s="342"/>
      <c r="C396" s="342"/>
      <c r="D396" s="342"/>
      <c r="E396" s="342"/>
      <c r="F396" s="342"/>
      <c r="G396" s="342"/>
      <c r="H396" s="342"/>
      <c r="I396" s="342"/>
    </row>
    <row r="397" spans="1:9" ht="409.5">
      <c r="A397" s="342"/>
      <c r="B397" s="342"/>
      <c r="C397" s="342"/>
      <c r="D397" s="342"/>
      <c r="E397" s="342"/>
      <c r="F397" s="342"/>
      <c r="G397" s="342"/>
      <c r="H397" s="342"/>
      <c r="I397" s="342"/>
    </row>
    <row r="398" spans="1:9" ht="409.5">
      <c r="A398" s="342"/>
      <c r="B398" s="342"/>
      <c r="C398" s="342"/>
      <c r="D398" s="342"/>
      <c r="E398" s="342"/>
      <c r="F398" s="342"/>
      <c r="G398" s="342"/>
      <c r="H398" s="342"/>
      <c r="I398" s="342"/>
    </row>
    <row r="399" spans="1:9" ht="409.5">
      <c r="A399" s="342"/>
      <c r="B399" s="342"/>
      <c r="C399" s="342"/>
      <c r="D399" s="342"/>
      <c r="E399" s="342"/>
      <c r="F399" s="342"/>
      <c r="G399" s="342"/>
      <c r="H399" s="342"/>
      <c r="I399" s="342"/>
    </row>
    <row r="400" spans="1:9" ht="21" customHeight="1">
      <c r="A400" s="219"/>
      <c r="B400" s="219"/>
      <c r="C400" s="219"/>
      <c r="D400" s="219"/>
      <c r="E400" s="219"/>
      <c r="F400" s="219"/>
      <c r="G400" s="219"/>
      <c r="H400" s="219"/>
      <c r="I400" s="219"/>
    </row>
    <row r="401" spans="1:9" ht="21" customHeight="1">
      <c r="A401" s="560" t="s">
        <v>781</v>
      </c>
      <c r="B401" s="561"/>
      <c r="C401" s="561"/>
      <c r="D401" s="561"/>
      <c r="E401" s="561"/>
      <c r="F401" s="561"/>
      <c r="G401" s="561"/>
      <c r="H401" s="561"/>
      <c r="I401" s="562"/>
    </row>
    <row r="402" spans="1:9" ht="21" customHeight="1">
      <c r="A402" s="563"/>
      <c r="B402" s="564"/>
      <c r="C402" s="564"/>
      <c r="D402" s="564"/>
      <c r="E402" s="564"/>
      <c r="F402" s="564"/>
      <c r="G402" s="564"/>
      <c r="H402" s="564"/>
      <c r="I402" s="565"/>
    </row>
    <row r="403" spans="1:9" ht="9" customHeight="1">
      <c r="A403" s="566"/>
      <c r="B403" s="567"/>
      <c r="C403" s="567"/>
      <c r="D403" s="567"/>
      <c r="E403" s="567"/>
      <c r="F403" s="567"/>
      <c r="G403" s="567"/>
      <c r="H403" s="567"/>
      <c r="I403" s="568"/>
    </row>
    <row r="404" spans="1:9" ht="409.5">
      <c r="A404" s="210"/>
      <c r="B404" s="210"/>
      <c r="C404" s="210"/>
      <c r="D404" s="210"/>
      <c r="E404" s="210"/>
      <c r="F404" s="210"/>
      <c r="G404" s="210"/>
      <c r="H404" s="210"/>
      <c r="I404" s="210"/>
    </row>
    <row r="405" spans="1:9" ht="409.5">
      <c r="A405" s="212"/>
      <c r="B405" s="212"/>
      <c r="C405" s="212"/>
      <c r="D405" s="212"/>
      <c r="E405" s="212"/>
      <c r="F405" s="212"/>
      <c r="G405" s="212"/>
      <c r="H405" s="212"/>
      <c r="I405" s="212"/>
    </row>
    <row r="406" spans="1:9" ht="409.5">
      <c r="A406" s="212"/>
      <c r="B406" s="212"/>
      <c r="C406" s="212"/>
      <c r="D406" s="212"/>
      <c r="E406" s="212"/>
      <c r="F406" s="212"/>
      <c r="G406" s="212"/>
      <c r="H406" s="212"/>
      <c r="I406" s="212"/>
    </row>
    <row r="407" spans="1:9" ht="409.5">
      <c r="A407" s="212"/>
      <c r="B407" s="212"/>
      <c r="C407" s="212"/>
      <c r="D407" s="212"/>
      <c r="E407" s="212"/>
      <c r="F407" s="212"/>
      <c r="G407" s="212"/>
      <c r="H407" s="212"/>
      <c r="I407" s="212"/>
    </row>
    <row r="408" spans="1:9" ht="409.5">
      <c r="A408" s="212"/>
      <c r="B408" s="212"/>
      <c r="C408" s="212"/>
      <c r="D408" s="212"/>
      <c r="E408" s="212"/>
      <c r="F408" s="212"/>
      <c r="G408" s="212"/>
      <c r="H408" s="212"/>
      <c r="I408" s="212"/>
    </row>
    <row r="409" spans="1:9" ht="409.5">
      <c r="A409" s="212"/>
      <c r="B409" s="212"/>
      <c r="C409" s="212"/>
      <c r="D409" s="212"/>
      <c r="E409" s="212"/>
      <c r="F409" s="212"/>
      <c r="G409" s="212"/>
      <c r="H409" s="212"/>
      <c r="I409" s="212"/>
    </row>
    <row r="410" spans="1:9" ht="9" customHeight="1">
      <c r="A410" s="195"/>
      <c r="B410" s="195"/>
      <c r="C410" s="195"/>
      <c r="D410" s="195"/>
      <c r="E410" s="195"/>
      <c r="F410" s="195"/>
      <c r="G410" s="195"/>
      <c r="H410" s="195"/>
      <c r="I410" s="195"/>
    </row>
    <row r="411" spans="1:9" ht="9" customHeight="1">
      <c r="A411" s="560" t="s">
        <v>782</v>
      </c>
      <c r="B411" s="561"/>
      <c r="C411" s="561"/>
      <c r="D411" s="561"/>
      <c r="E411" s="561"/>
      <c r="F411" s="561"/>
      <c r="G411" s="561"/>
      <c r="H411" s="561"/>
      <c r="I411" s="562"/>
    </row>
    <row r="412" spans="1:9" ht="9" customHeight="1">
      <c r="A412" s="566"/>
      <c r="B412" s="567"/>
      <c r="C412" s="567"/>
      <c r="D412" s="567"/>
      <c r="E412" s="567"/>
      <c r="F412" s="567"/>
      <c r="G412" s="567"/>
      <c r="H412" s="567"/>
      <c r="I412" s="568"/>
    </row>
    <row r="413" spans="1:9" ht="409.5">
      <c r="A413" s="341"/>
      <c r="B413" s="341"/>
      <c r="C413" s="341"/>
      <c r="D413" s="341"/>
      <c r="E413" s="341"/>
      <c r="F413" s="341"/>
      <c r="G413" s="341"/>
      <c r="H413" s="341"/>
      <c r="I413" s="341"/>
    </row>
    <row r="414" spans="1:9" ht="409.5">
      <c r="A414" s="342"/>
      <c r="B414" s="342"/>
      <c r="C414" s="342"/>
      <c r="D414" s="342"/>
      <c r="E414" s="342"/>
      <c r="F414" s="342"/>
      <c r="G414" s="342"/>
      <c r="H414" s="342"/>
      <c r="I414" s="342"/>
    </row>
    <row r="415" spans="1:9" ht="409.5">
      <c r="A415" s="342"/>
      <c r="B415" s="342"/>
      <c r="C415" s="342"/>
      <c r="D415" s="342"/>
      <c r="E415" s="342"/>
      <c r="F415" s="342"/>
      <c r="G415" s="342"/>
      <c r="H415" s="342"/>
      <c r="I415" s="342"/>
    </row>
    <row r="416" spans="1:9" ht="409.5">
      <c r="A416" s="342"/>
      <c r="B416" s="342"/>
      <c r="C416" s="342"/>
      <c r="D416" s="342"/>
      <c r="E416" s="342"/>
      <c r="F416" s="342"/>
      <c r="G416" s="342"/>
      <c r="H416" s="342"/>
      <c r="I416" s="342"/>
    </row>
    <row r="417" spans="1:9" ht="409.5">
      <c r="A417" s="342"/>
      <c r="B417" s="342"/>
      <c r="C417" s="342"/>
      <c r="D417" s="342"/>
      <c r="E417" s="342"/>
      <c r="F417" s="342"/>
      <c r="G417" s="342"/>
      <c r="H417" s="342"/>
      <c r="I417" s="342"/>
    </row>
    <row r="418" spans="1:9" ht="409.5">
      <c r="A418" s="342"/>
      <c r="B418" s="342"/>
      <c r="C418" s="342"/>
      <c r="D418" s="342"/>
      <c r="E418" s="342"/>
      <c r="F418" s="342"/>
      <c r="G418" s="342"/>
      <c r="H418" s="342"/>
      <c r="I418" s="342"/>
    </row>
    <row r="419" spans="1:3" ht="409.5">
      <c r="A419" s="18"/>
      <c r="C419" s="18"/>
    </row>
    <row r="420" spans="1:9" ht="19.5" customHeight="1">
      <c r="A420" s="560" t="s">
        <v>783</v>
      </c>
      <c r="B420" s="561"/>
      <c r="C420" s="561"/>
      <c r="D420" s="561"/>
      <c r="E420" s="561"/>
      <c r="F420" s="561"/>
      <c r="G420" s="561"/>
      <c r="H420" s="561"/>
      <c r="I420" s="562"/>
    </row>
    <row r="421" spans="1:9" ht="17.25" customHeight="1">
      <c r="A421" s="566"/>
      <c r="B421" s="567"/>
      <c r="C421" s="567"/>
      <c r="D421" s="567"/>
      <c r="E421" s="567"/>
      <c r="F421" s="567"/>
      <c r="G421" s="567"/>
      <c r="H421" s="567"/>
      <c r="I421" s="568"/>
    </row>
    <row r="422" spans="1:9" ht="409.5">
      <c r="A422" s="524"/>
      <c r="B422" s="524"/>
      <c r="C422" s="524"/>
      <c r="D422" s="524"/>
      <c r="E422" s="524"/>
      <c r="F422" s="524"/>
      <c r="G422" s="524"/>
      <c r="H422" s="524"/>
      <c r="I422" s="524"/>
    </row>
    <row r="423" spans="1:9" ht="409.5">
      <c r="A423" s="525"/>
      <c r="B423" s="525"/>
      <c r="C423" s="525"/>
      <c r="D423" s="525"/>
      <c r="E423" s="525"/>
      <c r="F423" s="525"/>
      <c r="G423" s="525"/>
      <c r="H423" s="525"/>
      <c r="I423" s="525"/>
    </row>
    <row r="424" spans="1:9" ht="409.5">
      <c r="A424" s="525"/>
      <c r="B424" s="525"/>
      <c r="C424" s="525"/>
      <c r="D424" s="525"/>
      <c r="E424" s="525"/>
      <c r="F424" s="525"/>
      <c r="G424" s="525"/>
      <c r="H424" s="525"/>
      <c r="I424" s="525"/>
    </row>
    <row r="425" spans="1:9" ht="409.5">
      <c r="A425" s="525"/>
      <c r="B425" s="525"/>
      <c r="C425" s="525"/>
      <c r="D425" s="525"/>
      <c r="E425" s="525"/>
      <c r="F425" s="525"/>
      <c r="G425" s="525"/>
      <c r="H425" s="525"/>
      <c r="I425" s="525"/>
    </row>
    <row r="426" spans="1:12" ht="409.5">
      <c r="A426" s="525"/>
      <c r="B426" s="525"/>
      <c r="C426" s="525"/>
      <c r="D426" s="525"/>
      <c r="E426" s="525"/>
      <c r="F426" s="525"/>
      <c r="G426" s="525"/>
      <c r="H426" s="525"/>
      <c r="I426" s="525"/>
      <c r="L426" s="199"/>
    </row>
    <row r="427" spans="1:9" ht="409.5">
      <c r="A427" s="525"/>
      <c r="B427" s="525"/>
      <c r="C427" s="525"/>
      <c r="D427" s="525"/>
      <c r="E427" s="525"/>
      <c r="F427" s="525"/>
      <c r="G427" s="525"/>
      <c r="H427" s="525"/>
      <c r="I427" s="525"/>
    </row>
    <row r="428" spans="1:3" ht="13.5" thickBot="1">
      <c r="A428" s="18"/>
      <c r="C428" s="18"/>
    </row>
    <row r="429" spans="1:9" ht="13.5" thickBot="1">
      <c r="A429" s="532" t="s">
        <v>784</v>
      </c>
      <c r="B429" s="533"/>
      <c r="C429" s="533"/>
      <c r="D429" s="533"/>
      <c r="E429" s="533"/>
      <c r="F429" s="533"/>
      <c r="G429" s="533"/>
      <c r="H429" s="533"/>
      <c r="I429" s="534"/>
    </row>
    <row r="430" spans="1:9" ht="409.5">
      <c r="A430" s="341" t="s">
        <v>844</v>
      </c>
      <c r="B430" s="341"/>
      <c r="C430" s="341"/>
      <c r="D430" s="341"/>
      <c r="E430" s="341"/>
      <c r="F430" s="341"/>
      <c r="G430" s="341"/>
      <c r="H430" s="341"/>
      <c r="I430" s="341"/>
    </row>
    <row r="431" spans="1:9" ht="409.5">
      <c r="A431" s="342"/>
      <c r="B431" s="342"/>
      <c r="C431" s="342"/>
      <c r="D431" s="342"/>
      <c r="E431" s="342"/>
      <c r="F431" s="342"/>
      <c r="G431" s="342"/>
      <c r="H431" s="342"/>
      <c r="I431" s="342"/>
    </row>
    <row r="432" spans="1:9" ht="409.5">
      <c r="A432" s="342"/>
      <c r="B432" s="342"/>
      <c r="C432" s="342"/>
      <c r="D432" s="342"/>
      <c r="E432" s="342"/>
      <c r="F432" s="342"/>
      <c r="G432" s="342"/>
      <c r="H432" s="342"/>
      <c r="I432" s="342"/>
    </row>
    <row r="433" spans="1:9" ht="409.5">
      <c r="A433" s="342"/>
      <c r="B433" s="342"/>
      <c r="C433" s="342"/>
      <c r="D433" s="342"/>
      <c r="E433" s="342"/>
      <c r="F433" s="342"/>
      <c r="G433" s="342"/>
      <c r="H433" s="342"/>
      <c r="I433" s="342"/>
    </row>
    <row r="434" spans="1:9" ht="409.5">
      <c r="A434" s="342"/>
      <c r="B434" s="342"/>
      <c r="C434" s="342"/>
      <c r="D434" s="342"/>
      <c r="E434" s="342"/>
      <c r="F434" s="342"/>
      <c r="G434" s="342"/>
      <c r="H434" s="342"/>
      <c r="I434" s="342"/>
    </row>
    <row r="435" spans="1:9" ht="409.5">
      <c r="A435" s="342"/>
      <c r="B435" s="342"/>
      <c r="C435" s="342"/>
      <c r="D435" s="342"/>
      <c r="E435" s="342"/>
      <c r="F435" s="342"/>
      <c r="G435" s="342"/>
      <c r="H435" s="342"/>
      <c r="I435" s="342"/>
    </row>
    <row r="436" spans="1:3" ht="13.5" thickBot="1">
      <c r="A436" s="18"/>
      <c r="C436" s="18"/>
    </row>
    <row r="437" spans="1:9" ht="409.5">
      <c r="A437" s="602" t="s">
        <v>785</v>
      </c>
      <c r="B437" s="603"/>
      <c r="C437" s="603"/>
      <c r="D437" s="603"/>
      <c r="E437" s="603"/>
      <c r="F437" s="603"/>
      <c r="G437" s="603"/>
      <c r="H437" s="603"/>
      <c r="I437" s="604"/>
    </row>
    <row r="438" spans="1:9" ht="409.5">
      <c r="A438" s="605"/>
      <c r="B438" s="606"/>
      <c r="C438" s="606"/>
      <c r="D438" s="606"/>
      <c r="E438" s="606"/>
      <c r="F438" s="606"/>
      <c r="G438" s="606"/>
      <c r="H438" s="606"/>
      <c r="I438" s="607"/>
    </row>
    <row r="439" spans="1:9" ht="409.5">
      <c r="A439" s="605"/>
      <c r="B439" s="606"/>
      <c r="C439" s="606"/>
      <c r="D439" s="606"/>
      <c r="E439" s="606"/>
      <c r="F439" s="606"/>
      <c r="G439" s="606"/>
      <c r="H439" s="606"/>
      <c r="I439" s="607"/>
    </row>
    <row r="440" spans="1:9" ht="27.75" customHeight="1">
      <c r="A440" s="608" t="s">
        <v>788</v>
      </c>
      <c r="B440" s="609"/>
      <c r="C440" s="609"/>
      <c r="D440" s="196" t="s">
        <v>789</v>
      </c>
      <c r="E440" s="598">
        <v>38273771</v>
      </c>
      <c r="F440" s="598"/>
      <c r="G440" s="598"/>
      <c r="H440" s="598"/>
      <c r="I440" s="599"/>
    </row>
    <row r="441" spans="1:9" ht="409.5">
      <c r="A441" s="610" t="s">
        <v>786</v>
      </c>
      <c r="B441" s="611"/>
      <c r="C441" s="612"/>
      <c r="D441" s="233" t="s">
        <v>789</v>
      </c>
      <c r="E441" s="598">
        <v>36427544</v>
      </c>
      <c r="F441" s="598"/>
      <c r="G441" s="598"/>
      <c r="H441" s="598"/>
      <c r="I441" s="599"/>
    </row>
    <row r="442" spans="1:9" ht="13.5" thickBot="1">
      <c r="A442" s="593" t="s">
        <v>787</v>
      </c>
      <c r="B442" s="594"/>
      <c r="C442" s="595"/>
      <c r="D442" s="234" t="s">
        <v>790</v>
      </c>
      <c r="E442" s="596">
        <v>200</v>
      </c>
      <c r="F442" s="596"/>
      <c r="G442" s="596"/>
      <c r="H442" s="596"/>
      <c r="I442" s="597"/>
    </row>
    <row r="443" spans="1:9" ht="409.5">
      <c r="A443" s="601"/>
      <c r="B443" s="601"/>
      <c r="C443" s="601"/>
      <c r="D443" s="601"/>
      <c r="E443" s="601"/>
      <c r="F443" s="601"/>
      <c r="G443" s="601"/>
      <c r="H443" s="601"/>
      <c r="I443" s="601"/>
    </row>
    <row r="444" spans="1:9" ht="409.5">
      <c r="A444" s="525"/>
      <c r="B444" s="525"/>
      <c r="C444" s="525"/>
      <c r="D444" s="525"/>
      <c r="E444" s="525"/>
      <c r="F444" s="525"/>
      <c r="G444" s="525"/>
      <c r="H444" s="525"/>
      <c r="I444" s="525"/>
    </row>
    <row r="445" spans="1:9" ht="409.5">
      <c r="A445" s="525"/>
      <c r="B445" s="525"/>
      <c r="C445" s="525"/>
      <c r="D445" s="525"/>
      <c r="E445" s="525"/>
      <c r="F445" s="525"/>
      <c r="G445" s="525"/>
      <c r="H445" s="525"/>
      <c r="I445" s="525"/>
    </row>
    <row r="446" spans="1:9" ht="409.5">
      <c r="A446" s="525"/>
      <c r="B446" s="525"/>
      <c r="C446" s="525"/>
      <c r="D446" s="525"/>
      <c r="E446" s="525"/>
      <c r="F446" s="525"/>
      <c r="G446" s="525"/>
      <c r="H446" s="525"/>
      <c r="I446" s="525"/>
    </row>
    <row r="447" spans="1:9" ht="409.5">
      <c r="A447" s="525"/>
      <c r="B447" s="525"/>
      <c r="C447" s="525"/>
      <c r="D447" s="525"/>
      <c r="E447" s="525"/>
      <c r="F447" s="525"/>
      <c r="G447" s="525"/>
      <c r="H447" s="525"/>
      <c r="I447" s="525"/>
    </row>
    <row r="448" spans="1:9" ht="409.5">
      <c r="A448" s="525"/>
      <c r="B448" s="525"/>
      <c r="C448" s="525"/>
      <c r="D448" s="525"/>
      <c r="E448" s="525"/>
      <c r="F448" s="525"/>
      <c r="G448" s="525"/>
      <c r="H448" s="525"/>
      <c r="I448" s="525"/>
    </row>
    <row r="449" spans="1:9" ht="13.5" thickBot="1">
      <c r="A449" s="220"/>
      <c r="B449" s="220"/>
      <c r="C449" s="220"/>
      <c r="D449" s="220"/>
      <c r="E449" s="220"/>
      <c r="F449" s="220"/>
      <c r="G449" s="220"/>
      <c r="H449" s="220"/>
      <c r="I449" s="220"/>
    </row>
    <row r="450" spans="1:9" ht="13.5" thickBot="1">
      <c r="A450" s="532" t="s">
        <v>791</v>
      </c>
      <c r="B450" s="533"/>
      <c r="C450" s="533"/>
      <c r="D450" s="533"/>
      <c r="E450" s="533"/>
      <c r="F450" s="533"/>
      <c r="G450" s="533"/>
      <c r="H450" s="533"/>
      <c r="I450" s="534"/>
    </row>
    <row r="451" spans="1:9" ht="409.5">
      <c r="A451" s="341"/>
      <c r="B451" s="341"/>
      <c r="C451" s="341"/>
      <c r="D451" s="341"/>
      <c r="E451" s="341"/>
      <c r="F451" s="341"/>
      <c r="G451" s="341"/>
      <c r="H451" s="341"/>
      <c r="I451" s="341"/>
    </row>
    <row r="452" spans="1:9" ht="409.5">
      <c r="A452" s="342"/>
      <c r="B452" s="342"/>
      <c r="C452" s="342"/>
      <c r="D452" s="342"/>
      <c r="E452" s="342"/>
      <c r="F452" s="342"/>
      <c r="G452" s="342"/>
      <c r="H452" s="342"/>
      <c r="I452" s="342"/>
    </row>
    <row r="453" spans="1:9" ht="409.5">
      <c r="A453" s="342"/>
      <c r="B453" s="342"/>
      <c r="C453" s="342"/>
      <c r="D453" s="342"/>
      <c r="E453" s="342"/>
      <c r="F453" s="342"/>
      <c r="G453" s="342"/>
      <c r="H453" s="342"/>
      <c r="I453" s="342"/>
    </row>
    <row r="454" spans="1:9" ht="409.5">
      <c r="A454" s="342"/>
      <c r="B454" s="342"/>
      <c r="C454" s="342"/>
      <c r="D454" s="342"/>
      <c r="E454" s="342"/>
      <c r="F454" s="342"/>
      <c r="G454" s="342"/>
      <c r="H454" s="342"/>
      <c r="I454" s="342"/>
    </row>
    <row r="455" spans="1:9" ht="409.5">
      <c r="A455" s="342"/>
      <c r="B455" s="342"/>
      <c r="C455" s="342"/>
      <c r="D455" s="342"/>
      <c r="E455" s="342"/>
      <c r="F455" s="342"/>
      <c r="G455" s="342"/>
      <c r="H455" s="342"/>
      <c r="I455" s="342"/>
    </row>
    <row r="456" spans="1:9" ht="409.5">
      <c r="A456" s="342"/>
      <c r="B456" s="342"/>
      <c r="C456" s="342"/>
      <c r="D456" s="342"/>
      <c r="E456" s="342"/>
      <c r="F456" s="342"/>
      <c r="G456" s="342"/>
      <c r="H456" s="342"/>
      <c r="I456" s="342"/>
    </row>
    <row r="457" spans="1:3" ht="409.5">
      <c r="A457" s="18"/>
      <c r="C457" s="18"/>
    </row>
    <row r="458" spans="1:9" ht="18" customHeight="1">
      <c r="A458" s="516" t="s">
        <v>89</v>
      </c>
      <c r="B458" s="517"/>
      <c r="C458" s="517"/>
      <c r="D458" s="517"/>
      <c r="E458" s="517"/>
      <c r="F458" s="517"/>
      <c r="G458" s="517"/>
      <c r="H458" s="517"/>
      <c r="I458" s="517"/>
    </row>
    <row r="459" spans="1:9" ht="12.75" customHeight="1">
      <c r="A459" s="518" t="s">
        <v>295</v>
      </c>
      <c r="B459" s="519"/>
      <c r="C459" s="519"/>
      <c r="D459" s="519"/>
      <c r="E459" s="519"/>
      <c r="F459" s="519"/>
      <c r="G459" s="519"/>
      <c r="H459" s="519"/>
      <c r="I459" s="520"/>
    </row>
    <row r="460" spans="1:9" ht="12.75" customHeight="1">
      <c r="A460" s="521"/>
      <c r="B460" s="522"/>
      <c r="C460" s="522"/>
      <c r="D460" s="522"/>
      <c r="E460" s="522"/>
      <c r="F460" s="522"/>
      <c r="G460" s="522"/>
      <c r="H460" s="522"/>
      <c r="I460" s="523"/>
    </row>
    <row r="461" spans="1:9" ht="12.75" customHeight="1">
      <c r="A461" s="521"/>
      <c r="B461" s="522"/>
      <c r="C461" s="522"/>
      <c r="D461" s="522"/>
      <c r="E461" s="522"/>
      <c r="F461" s="522"/>
      <c r="G461" s="522"/>
      <c r="H461" s="522"/>
      <c r="I461" s="523"/>
    </row>
    <row r="462" spans="1:9" ht="18" customHeight="1">
      <c r="A462" s="521"/>
      <c r="B462" s="522"/>
      <c r="C462" s="522"/>
      <c r="D462" s="522"/>
      <c r="E462" s="522"/>
      <c r="F462" s="522"/>
      <c r="G462" s="522"/>
      <c r="H462" s="522"/>
      <c r="I462" s="523"/>
    </row>
    <row r="463" spans="1:9" ht="409.5">
      <c r="A463" s="524" t="s">
        <v>861</v>
      </c>
      <c r="B463" s="524"/>
      <c r="C463" s="524"/>
      <c r="D463" s="524"/>
      <c r="E463" s="524"/>
      <c r="F463" s="524"/>
      <c r="G463" s="524"/>
      <c r="H463" s="524"/>
      <c r="I463" s="524"/>
    </row>
    <row r="464" spans="1:9" ht="409.5">
      <c r="A464" s="525"/>
      <c r="B464" s="525"/>
      <c r="C464" s="525"/>
      <c r="D464" s="525"/>
      <c r="E464" s="525"/>
      <c r="F464" s="525"/>
      <c r="G464" s="525"/>
      <c r="H464" s="525"/>
      <c r="I464" s="525"/>
    </row>
    <row r="465" spans="1:9" ht="409.5">
      <c r="A465" s="525"/>
      <c r="B465" s="525"/>
      <c r="C465" s="525"/>
      <c r="D465" s="525"/>
      <c r="E465" s="525"/>
      <c r="F465" s="525"/>
      <c r="G465" s="525"/>
      <c r="H465" s="525"/>
      <c r="I465" s="525"/>
    </row>
    <row r="466" spans="1:9" ht="409.5">
      <c r="A466" s="525"/>
      <c r="B466" s="525"/>
      <c r="C466" s="525"/>
      <c r="D466" s="525"/>
      <c r="E466" s="525"/>
      <c r="F466" s="525"/>
      <c r="G466" s="525"/>
      <c r="H466" s="525"/>
      <c r="I466" s="525"/>
    </row>
    <row r="467" spans="1:9" ht="409.5">
      <c r="A467" s="525"/>
      <c r="B467" s="525"/>
      <c r="C467" s="525"/>
      <c r="D467" s="525"/>
      <c r="E467" s="525"/>
      <c r="F467" s="525"/>
      <c r="G467" s="525"/>
      <c r="H467" s="525"/>
      <c r="I467" s="525"/>
    </row>
    <row r="468" spans="1:9" ht="409.5">
      <c r="A468" s="525"/>
      <c r="B468" s="525"/>
      <c r="C468" s="525"/>
      <c r="D468" s="525"/>
      <c r="E468" s="525"/>
      <c r="F468" s="525"/>
      <c r="G468" s="525"/>
      <c r="H468" s="525"/>
      <c r="I468" s="525"/>
    </row>
    <row r="469" spans="1:3" ht="409.5">
      <c r="A469" s="18"/>
      <c r="C469" s="18"/>
    </row>
    <row r="470" spans="1:9" ht="409.5">
      <c r="A470" s="221"/>
      <c r="B470" s="222"/>
      <c r="C470" s="222"/>
      <c r="D470" s="222"/>
      <c r="E470" s="222"/>
      <c r="F470" s="222"/>
      <c r="G470" s="222"/>
      <c r="H470" s="222"/>
      <c r="I470" s="223"/>
    </row>
    <row r="471" spans="1:9" ht="12.75" customHeight="1">
      <c r="A471" s="261"/>
      <c r="B471" s="256"/>
      <c r="C471" s="256"/>
      <c r="D471" s="256"/>
      <c r="E471" s="256"/>
      <c r="F471" s="256"/>
      <c r="G471" s="256"/>
      <c r="H471" s="256"/>
      <c r="I471" s="257"/>
    </row>
    <row r="472" spans="1:9" ht="409.5">
      <c r="A472" s="255"/>
      <c r="B472" s="256"/>
      <c r="C472" s="256"/>
      <c r="D472" s="256"/>
      <c r="E472" s="256"/>
      <c r="F472" s="256"/>
      <c r="G472" s="256"/>
      <c r="H472" s="256"/>
      <c r="I472" s="257"/>
    </row>
    <row r="473" spans="1:9" ht="409.5">
      <c r="A473" s="255"/>
      <c r="B473" s="256"/>
      <c r="C473" s="256"/>
      <c r="D473" s="256"/>
      <c r="E473" s="256"/>
      <c r="F473" s="256"/>
      <c r="G473" s="256"/>
      <c r="H473" s="256"/>
      <c r="I473" s="257"/>
    </row>
    <row r="474" spans="1:9" ht="409.5">
      <c r="A474" s="255"/>
      <c r="B474" s="256"/>
      <c r="C474" s="256"/>
      <c r="D474" s="256"/>
      <c r="E474" s="256"/>
      <c r="F474" s="256"/>
      <c r="G474" s="256"/>
      <c r="H474" s="256"/>
      <c r="I474" s="257"/>
    </row>
    <row r="475" spans="1:9" ht="12.75" customHeight="1">
      <c r="A475" s="261"/>
      <c r="B475" s="256"/>
      <c r="C475" s="256"/>
      <c r="D475" s="256"/>
      <c r="E475" s="256"/>
      <c r="F475" s="256"/>
      <c r="G475" s="256"/>
      <c r="H475" s="256"/>
      <c r="I475" s="257"/>
    </row>
    <row r="476" spans="1:9" ht="409.5">
      <c r="A476" s="255"/>
      <c r="B476" s="256"/>
      <c r="C476" s="256"/>
      <c r="D476" s="256"/>
      <c r="E476" s="256"/>
      <c r="F476" s="256"/>
      <c r="G476" s="256"/>
      <c r="H476" s="256"/>
      <c r="I476" s="257"/>
    </row>
    <row r="477" spans="1:9" ht="409.5">
      <c r="A477" s="255"/>
      <c r="B477" s="256"/>
      <c r="C477" s="256"/>
      <c r="D477" s="256"/>
      <c r="E477" s="256"/>
      <c r="F477" s="256"/>
      <c r="G477" s="256"/>
      <c r="H477" s="256"/>
      <c r="I477" s="257"/>
    </row>
    <row r="478" spans="1:9" ht="13.5" customHeight="1" thickBot="1">
      <c r="A478" s="252"/>
      <c r="B478" s="253"/>
      <c r="C478" s="253"/>
      <c r="D478" s="253"/>
      <c r="E478" s="253"/>
      <c r="F478" s="253"/>
      <c r="G478" s="253"/>
      <c r="H478" s="253"/>
      <c r="I478" s="254"/>
    </row>
    <row r="479" spans="1:9" ht="12.75" customHeight="1">
      <c r="A479" s="255"/>
      <c r="B479" s="256"/>
      <c r="C479" s="256"/>
      <c r="D479" s="256"/>
      <c r="E479" s="256"/>
      <c r="F479" s="256"/>
      <c r="G479" s="256"/>
      <c r="H479" s="256"/>
      <c r="I479" s="257"/>
    </row>
    <row r="480" spans="1:9" ht="13.5" customHeight="1">
      <c r="A480" s="258"/>
      <c r="B480" s="259"/>
      <c r="C480" s="259"/>
      <c r="D480" s="259"/>
      <c r="E480" s="259"/>
      <c r="F480" s="259"/>
      <c r="G480" s="259"/>
      <c r="H480" s="259"/>
      <c r="I480" s="260"/>
    </row>
    <row r="481" spans="1:9" ht="409.5">
      <c r="A481" s="165"/>
      <c r="B481" s="166"/>
      <c r="C481" s="165"/>
      <c r="D481" s="166"/>
      <c r="E481" s="166"/>
      <c r="F481" s="166"/>
      <c r="G481" s="166"/>
      <c r="H481" s="166"/>
      <c r="I481" s="166"/>
    </row>
  </sheetData>
  <sheetProtection password="9F76" sheet="1" formatCells="0" formatColumns="0" formatRows="0" insertColumns="0" insertRows="0" insertHyperlinks="0" deleteRows="0" sort="0" autoFilter="0"/>
  <mergeCells count="265">
    <mergeCell ref="A382:I382"/>
    <mergeCell ref="A422:I427"/>
    <mergeCell ref="A443:I448"/>
    <mergeCell ref="A429:I429"/>
    <mergeCell ref="A430:I435"/>
    <mergeCell ref="A437:I439"/>
    <mergeCell ref="A440:C440"/>
    <mergeCell ref="A420:I421"/>
    <mergeCell ref="A441:C441"/>
    <mergeCell ref="E441:I441"/>
    <mergeCell ref="A451:I456"/>
    <mergeCell ref="A383:I383"/>
    <mergeCell ref="A386:I391"/>
    <mergeCell ref="A393:I393"/>
    <mergeCell ref="A385:I385"/>
    <mergeCell ref="A394:I399"/>
    <mergeCell ref="A442:C442"/>
    <mergeCell ref="E442:I442"/>
    <mergeCell ref="E440:I440"/>
    <mergeCell ref="F304:G304"/>
    <mergeCell ref="A401:I403"/>
    <mergeCell ref="A411:I412"/>
    <mergeCell ref="A413:I418"/>
    <mergeCell ref="A372:I374"/>
    <mergeCell ref="A55:B57"/>
    <mergeCell ref="A58:B60"/>
    <mergeCell ref="A61:B61"/>
    <mergeCell ref="A171:G171"/>
    <mergeCell ref="H171:I171"/>
    <mergeCell ref="D298:E298"/>
    <mergeCell ref="A362:I364"/>
    <mergeCell ref="A147:I152"/>
    <mergeCell ref="D309:E310"/>
    <mergeCell ref="C306:C308"/>
    <mergeCell ref="F297:G297"/>
    <mergeCell ref="D299:E299"/>
    <mergeCell ref="A346:I346"/>
    <mergeCell ref="H291:I291"/>
    <mergeCell ref="D295:E295"/>
    <mergeCell ref="A245:I250"/>
    <mergeCell ref="D292:E292"/>
    <mergeCell ref="A329:I329"/>
    <mergeCell ref="A347:I352"/>
    <mergeCell ref="A339:I344"/>
    <mergeCell ref="A221:I226"/>
    <mergeCell ref="F298:G298"/>
    <mergeCell ref="D301:E301"/>
    <mergeCell ref="D297:E297"/>
    <mergeCell ref="D300:E300"/>
    <mergeCell ref="D288:D289"/>
    <mergeCell ref="A262:A273"/>
    <mergeCell ref="G271:H271"/>
    <mergeCell ref="G270:H270"/>
    <mergeCell ref="G262:H262"/>
    <mergeCell ref="G264:H264"/>
    <mergeCell ref="G263:H263"/>
    <mergeCell ref="G273:H273"/>
    <mergeCell ref="D280:E280"/>
    <mergeCell ref="D279:E279"/>
    <mergeCell ref="A52:F52"/>
    <mergeCell ref="G52:I52"/>
    <mergeCell ref="A113:I113"/>
    <mergeCell ref="A201:I202"/>
    <mergeCell ref="A99:I101"/>
    <mergeCell ref="C89:E89"/>
    <mergeCell ref="F89:I89"/>
    <mergeCell ref="A137:I138"/>
    <mergeCell ref="A75:I75"/>
    <mergeCell ref="A130:I135"/>
    <mergeCell ref="A312:I312"/>
    <mergeCell ref="A313:I313"/>
    <mergeCell ref="A365:I370"/>
    <mergeCell ref="A458:I458"/>
    <mergeCell ref="A459:I462"/>
    <mergeCell ref="A463:I468"/>
    <mergeCell ref="A337:I338"/>
    <mergeCell ref="A330:I335"/>
    <mergeCell ref="A354:I354"/>
    <mergeCell ref="A450:I450"/>
    <mergeCell ref="A210:I210"/>
    <mergeCell ref="A228:I228"/>
    <mergeCell ref="A244:I244"/>
    <mergeCell ref="A154:I154"/>
    <mergeCell ref="A180:I185"/>
    <mergeCell ref="A218:I219"/>
    <mergeCell ref="A170:I170"/>
    <mergeCell ref="A236:I236"/>
    <mergeCell ref="A203:I208"/>
    <mergeCell ref="A237:I242"/>
    <mergeCell ref="A139:I144"/>
    <mergeCell ref="A155:I160"/>
    <mergeCell ref="A146:I146"/>
    <mergeCell ref="A163:I168"/>
    <mergeCell ref="A187:I187"/>
    <mergeCell ref="A162:I162"/>
    <mergeCell ref="H293:I293"/>
    <mergeCell ref="H294:I294"/>
    <mergeCell ref="D282:E282"/>
    <mergeCell ref="D283:E283"/>
    <mergeCell ref="A288:C289"/>
    <mergeCell ref="G272:H272"/>
    <mergeCell ref="A275:A286"/>
    <mergeCell ref="D286:E286"/>
    <mergeCell ref="D281:E281"/>
    <mergeCell ref="D276:E276"/>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5" r:id="rId1" display="l.galkova@cemmac.sk"/>
    <hyperlink ref="B27" r:id="rId2" display="www.cemmac.sk"/>
    <hyperlink ref="F35" r:id="rId3" display="www.cemmac.sk"/>
  </hyperlinks>
  <printOptions/>
  <pageMargins left="0" right="0" top="0" bottom="0" header="0" footer="0"/>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K477" sqref="K477"/>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48" t="s">
        <v>489</v>
      </c>
      <c r="B1" s="648"/>
      <c r="C1" s="648"/>
      <c r="D1" s="648"/>
      <c r="E1" s="648"/>
      <c r="F1" s="648"/>
      <c r="G1" s="648"/>
      <c r="H1" s="648"/>
      <c r="I1" s="648"/>
      <c r="J1" s="648"/>
      <c r="K1" s="648"/>
      <c r="L1" s="648"/>
      <c r="M1" s="648"/>
      <c r="N1" s="648"/>
      <c r="O1" s="648"/>
      <c r="P1" s="648"/>
      <c r="Q1" s="648"/>
      <c r="R1" s="648"/>
      <c r="S1" s="648"/>
      <c r="T1" s="648"/>
      <c r="U1" s="649"/>
      <c r="V1" s="649"/>
      <c r="W1" s="649"/>
      <c r="X1" s="649"/>
      <c r="Y1" s="649"/>
      <c r="Z1" s="649"/>
      <c r="AA1" s="649"/>
      <c r="AB1" s="649"/>
      <c r="AC1" s="649"/>
      <c r="AD1" s="649"/>
      <c r="AE1" s="649"/>
      <c r="AF1" s="649"/>
      <c r="AG1" s="649"/>
      <c r="AH1" s="649"/>
      <c r="AI1" s="649"/>
      <c r="AJ1" s="649"/>
    </row>
    <row r="2" spans="8:14" ht="18" customHeight="1">
      <c r="H2" s="3"/>
      <c r="N2" s="4"/>
    </row>
    <row r="3" spans="1:36" ht="27" customHeight="1">
      <c r="A3" s="650" t="s">
        <v>426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row>
    <row r="4" spans="1:39" ht="15.75" customHeight="1">
      <c r="A4" s="648" t="s">
        <v>427</v>
      </c>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M4" s="5"/>
    </row>
    <row r="5" spans="7:33" ht="18" customHeight="1">
      <c r="G5" s="81" t="s">
        <v>403</v>
      </c>
      <c r="H5" s="655">
        <v>43465</v>
      </c>
      <c r="I5" s="656"/>
      <c r="J5" s="656"/>
      <c r="K5" s="656"/>
      <c r="L5" s="657"/>
      <c r="M5" s="657"/>
      <c r="N5" s="657"/>
      <c r="O5" s="657"/>
      <c r="P5" s="657"/>
      <c r="Q5" s="657"/>
      <c r="R5" s="657"/>
      <c r="S5" s="657"/>
      <c r="T5" s="657"/>
      <c r="U5" s="657"/>
      <c r="V5" s="657"/>
      <c r="W5" s="657"/>
      <c r="X5" s="658"/>
      <c r="Y5" s="652" t="s">
        <v>71</v>
      </c>
      <c r="Z5" s="653"/>
      <c r="AA5" s="653"/>
      <c r="AB5" s="653"/>
      <c r="AC5" s="653"/>
      <c r="AD5" s="653"/>
      <c r="AE5" s="653"/>
      <c r="AF5" s="653"/>
      <c r="AG5" s="654"/>
    </row>
    <row r="6" spans="16:32" s="7" customFormat="1" ht="18" customHeight="1">
      <c r="P6" s="153"/>
      <c r="S6" s="152"/>
      <c r="T6" s="152"/>
      <c r="U6" s="152"/>
      <c r="Z6" s="153"/>
      <c r="AA6" s="152"/>
      <c r="AC6" s="152"/>
      <c r="AD6" s="152"/>
      <c r="AE6" s="152"/>
      <c r="AF6" s="152"/>
    </row>
    <row r="7" spans="9:33" s="176" customFormat="1" ht="18" customHeight="1">
      <c r="I7" s="642"/>
      <c r="J7" s="643"/>
      <c r="K7" s="643"/>
      <c r="L7" s="643"/>
      <c r="M7" s="643"/>
      <c r="P7" s="616"/>
      <c r="Q7" s="616"/>
      <c r="S7" s="616"/>
      <c r="T7" s="617"/>
      <c r="U7" s="617"/>
      <c r="V7" s="617"/>
      <c r="Z7" s="616"/>
      <c r="AA7" s="616"/>
      <c r="AC7" s="616"/>
      <c r="AD7" s="620"/>
      <c r="AE7" s="620"/>
      <c r="AF7" s="620"/>
      <c r="AG7" s="620"/>
    </row>
    <row r="8" spans="1:33" s="176" customFormat="1" ht="15.75" customHeight="1">
      <c r="A8" s="641"/>
      <c r="B8" s="641"/>
      <c r="C8" s="641"/>
      <c r="D8" s="641"/>
      <c r="E8" s="641"/>
      <c r="F8" s="641"/>
      <c r="G8" s="641"/>
      <c r="H8" s="641"/>
      <c r="I8" s="641"/>
      <c r="J8" s="641"/>
      <c r="K8" s="641"/>
      <c r="L8" s="641"/>
      <c r="M8" s="641"/>
      <c r="N8" s="133"/>
      <c r="P8" s="616"/>
      <c r="Q8" s="616"/>
      <c r="S8" s="616"/>
      <c r="T8" s="617"/>
      <c r="U8" s="617"/>
      <c r="V8" s="617"/>
      <c r="Z8" s="616"/>
      <c r="AA8" s="616"/>
      <c r="AC8" s="616"/>
      <c r="AD8" s="620"/>
      <c r="AE8" s="620"/>
      <c r="AF8" s="620"/>
      <c r="AG8" s="620"/>
    </row>
    <row r="9" spans="1:9" ht="18" customHeight="1">
      <c r="A9" s="646"/>
      <c r="B9" s="647"/>
      <c r="C9" s="647"/>
      <c r="D9" s="647"/>
      <c r="E9" s="647"/>
      <c r="F9" s="647"/>
      <c r="G9" s="647"/>
      <c r="H9" s="647"/>
      <c r="I9" s="647"/>
    </row>
    <row r="10" spans="1:28" ht="18" customHeight="1">
      <c r="A10" s="618"/>
      <c r="B10" s="619"/>
      <c r="C10" s="619"/>
      <c r="D10" s="619"/>
      <c r="E10" s="619"/>
      <c r="F10" s="619"/>
      <c r="G10" s="619"/>
      <c r="H10" s="619"/>
      <c r="I10" s="619"/>
      <c r="J10" s="619"/>
      <c r="K10" s="619"/>
      <c r="L10" s="619"/>
      <c r="M10" s="619"/>
      <c r="V10" s="2" t="s">
        <v>428</v>
      </c>
      <c r="AB10" s="2" t="s">
        <v>762</v>
      </c>
    </row>
    <row r="11" spans="1:23" ht="18" customHeight="1">
      <c r="A11" s="618"/>
      <c r="B11" s="619"/>
      <c r="C11" s="619"/>
      <c r="D11" s="619"/>
      <c r="E11" s="619"/>
      <c r="F11" s="619"/>
      <c r="G11" s="619"/>
      <c r="H11" s="619"/>
      <c r="I11" s="619"/>
      <c r="J11" s="619"/>
      <c r="K11" s="619"/>
      <c r="L11" s="619"/>
      <c r="M11" s="619"/>
      <c r="V11" s="46" t="s">
        <v>842</v>
      </c>
      <c r="W11" s="2" t="s">
        <v>429</v>
      </c>
    </row>
    <row r="12" spans="1:23" ht="18" customHeight="1">
      <c r="A12" s="193"/>
      <c r="B12" s="194"/>
      <c r="C12" s="194"/>
      <c r="D12" s="194"/>
      <c r="E12" s="194"/>
      <c r="F12" s="194"/>
      <c r="G12" s="194"/>
      <c r="H12" s="194"/>
      <c r="I12" s="194"/>
      <c r="J12" s="194"/>
      <c r="K12" s="194"/>
      <c r="L12" s="194"/>
      <c r="M12" s="194"/>
      <c r="V12" s="46"/>
      <c r="W12" s="2" t="s">
        <v>775</v>
      </c>
    </row>
    <row r="13" spans="1:33" ht="18" customHeight="1">
      <c r="A13" s="618"/>
      <c r="B13" s="619"/>
      <c r="C13" s="619"/>
      <c r="D13" s="619"/>
      <c r="E13" s="619"/>
      <c r="F13" s="619"/>
      <c r="G13" s="619"/>
      <c r="H13" s="619"/>
      <c r="I13" s="619"/>
      <c r="J13" s="619"/>
      <c r="K13" s="619"/>
      <c r="L13" s="619"/>
      <c r="M13" s="619"/>
      <c r="Q13" s="6"/>
      <c r="V13" s="46"/>
      <c r="W13" s="2" t="s">
        <v>760</v>
      </c>
      <c r="Z13" s="6"/>
      <c r="AC13" s="229" t="s">
        <v>433</v>
      </c>
      <c r="AD13" s="82" t="s">
        <v>761</v>
      </c>
      <c r="AE13" s="8"/>
      <c r="AF13" s="8"/>
      <c r="AG13" s="8"/>
    </row>
    <row r="14" spans="1:22" s="176" customFormat="1" ht="18" customHeight="1">
      <c r="A14" s="177"/>
      <c r="B14" s="177"/>
      <c r="V14" s="178"/>
    </row>
    <row r="15" spans="26:33" ht="10.5" customHeight="1">
      <c r="Z15" s="7" t="s">
        <v>432</v>
      </c>
      <c r="AA15" s="7"/>
      <c r="AB15" s="7"/>
      <c r="AC15" s="7"/>
      <c r="AD15" s="7"/>
      <c r="AE15" s="7"/>
      <c r="AF15" s="7"/>
      <c r="AG15" s="9" t="s">
        <v>433</v>
      </c>
    </row>
    <row r="16" ht="12.75"/>
    <row r="17" spans="1:33" ht="18" customHeight="1">
      <c r="A17" s="665" t="s">
        <v>415</v>
      </c>
      <c r="B17" s="666"/>
      <c r="C17" s="613" t="str">
        <f>IF(ISBLANK(Ročná_správa!E6),"  ",Ročná_správa!E6)</f>
        <v>31412106</v>
      </c>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5"/>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21" t="s">
        <v>570</v>
      </c>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7"/>
    </row>
    <row r="20" spans="1:33" ht="18" customHeight="1">
      <c r="A20" s="613" t="str">
        <f>IF(ISBLANK(Ročná_správa!B12),"  ",Ročná_správa!B12)</f>
        <v>CEMMAC a.s.</v>
      </c>
      <c r="B20" s="659"/>
      <c r="C20" s="659"/>
      <c r="D20" s="659"/>
      <c r="E20" s="659"/>
      <c r="F20" s="659"/>
      <c r="G20" s="659"/>
      <c r="H20" s="659"/>
      <c r="I20" s="659"/>
      <c r="J20" s="659"/>
      <c r="K20" s="659"/>
      <c r="L20" s="659"/>
      <c r="M20" s="659"/>
      <c r="N20" s="659"/>
      <c r="O20" s="614"/>
      <c r="P20" s="614"/>
      <c r="Q20" s="614"/>
      <c r="R20" s="614"/>
      <c r="S20" s="614"/>
      <c r="T20" s="614"/>
      <c r="U20" s="614"/>
      <c r="V20" s="614"/>
      <c r="W20" s="614"/>
      <c r="X20" s="614"/>
      <c r="Y20" s="614"/>
      <c r="Z20" s="614"/>
      <c r="AA20" s="614"/>
      <c r="AB20" s="614"/>
      <c r="AC20" s="614"/>
      <c r="AD20" s="614"/>
      <c r="AE20" s="614"/>
      <c r="AF20" s="614"/>
      <c r="AG20" s="615"/>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21" t="s">
        <v>569</v>
      </c>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3"/>
    </row>
    <row r="23" spans="1:33" ht="18" customHeight="1">
      <c r="A23" s="613" t="str">
        <f>IF(ISBLANK(Ročná_správa!B15),"  ",Ročná_správa!B15)</f>
        <v>Cementárska 14/14</v>
      </c>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5"/>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28" t="s">
        <v>434</v>
      </c>
      <c r="B25" s="629"/>
      <c r="C25" s="630"/>
      <c r="D25" s="630"/>
      <c r="E25" s="630"/>
      <c r="F25" s="630"/>
      <c r="G25" s="631"/>
      <c r="I25" s="628" t="s">
        <v>435</v>
      </c>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11"/>
    </row>
    <row r="26" spans="1:33" ht="18" customHeight="1">
      <c r="A26" s="613" t="str">
        <f>IF(ISBLANK(Ročná_správa!B16),"  ",Ročná_správa!B16)</f>
        <v>91442</v>
      </c>
      <c r="B26" s="644"/>
      <c r="C26" s="644"/>
      <c r="D26" s="644"/>
      <c r="E26" s="644"/>
      <c r="F26" s="644"/>
      <c r="G26" s="645"/>
      <c r="H26" s="6"/>
      <c r="I26" s="613" t="str">
        <f>IF(ISBLANK(Ročná_správa!B17),"  ",Ročná_správa!B17)</f>
        <v>Horné Srnie</v>
      </c>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5"/>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0" t="s">
        <v>404</v>
      </c>
      <c r="B28" s="630"/>
      <c r="C28" s="630"/>
      <c r="D28" s="630"/>
      <c r="E28" s="630"/>
      <c r="F28" s="630"/>
      <c r="G28" s="630"/>
      <c r="H28" s="631"/>
      <c r="K28" s="660" t="s">
        <v>405</v>
      </c>
      <c r="L28" s="630"/>
      <c r="M28" s="630"/>
      <c r="N28" s="630"/>
      <c r="O28" s="630"/>
      <c r="P28" s="630"/>
      <c r="Q28" s="630"/>
      <c r="R28" s="630"/>
      <c r="S28" s="630"/>
      <c r="T28" s="630"/>
      <c r="U28" s="631"/>
      <c r="V28" s="6"/>
      <c r="W28" s="660" t="s">
        <v>406</v>
      </c>
      <c r="X28" s="661"/>
      <c r="Y28" s="661"/>
      <c r="Z28" s="661"/>
      <c r="AA28" s="661"/>
      <c r="AB28" s="661"/>
      <c r="AC28" s="661"/>
      <c r="AD28" s="661"/>
      <c r="AE28" s="661"/>
      <c r="AF28" s="661"/>
      <c r="AG28" s="631"/>
    </row>
    <row r="29" spans="1:33" ht="18" customHeight="1">
      <c r="A29" s="613" t="str">
        <f>IF(ISBLANK(Ročná_správa!C21),"  ",Ročná_správa!C21)</f>
        <v>032</v>
      </c>
      <c r="B29" s="644"/>
      <c r="C29" s="644"/>
      <c r="D29" s="644"/>
      <c r="E29" s="644"/>
      <c r="F29" s="644"/>
      <c r="G29" s="644"/>
      <c r="H29" s="645"/>
      <c r="I29" s="6"/>
      <c r="J29" s="6"/>
      <c r="K29" s="613" t="str">
        <f>IF(ISBLANK(Ročná_správa!F21),"  ",Ročná_správa!F21)</f>
        <v>6576263</v>
      </c>
      <c r="L29" s="614"/>
      <c r="M29" s="614"/>
      <c r="N29" s="614"/>
      <c r="O29" s="614"/>
      <c r="P29" s="614"/>
      <c r="Q29" s="614"/>
      <c r="R29" s="614"/>
      <c r="S29" s="614"/>
      <c r="T29" s="614"/>
      <c r="U29" s="615"/>
      <c r="V29" s="6"/>
      <c r="W29" s="613" t="str">
        <f>IF(ISBLANK(Ročná_správa!F23),"  ",Ročná_správa!F23)</f>
        <v>6588304</v>
      </c>
      <c r="X29" s="614"/>
      <c r="Y29" s="614"/>
      <c r="Z29" s="614"/>
      <c r="AA29" s="614"/>
      <c r="AB29" s="614"/>
      <c r="AC29" s="614"/>
      <c r="AD29" s="614"/>
      <c r="AE29" s="614"/>
      <c r="AF29" s="614"/>
      <c r="AG29" s="615"/>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1" t="s">
        <v>407</v>
      </c>
      <c r="B31" s="672"/>
      <c r="C31" s="672"/>
      <c r="D31" s="13"/>
      <c r="E31" s="613" t="str">
        <f>IF(ISBLANK(Ročná_správa!B25),"  ",Ročná_správa!B25)</f>
        <v>l.galkova@cemmac.sk</v>
      </c>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4"/>
    </row>
    <row r="32" ht="12.75" customHeight="1"/>
    <row r="33" spans="1:34" s="14" customFormat="1" ht="60.75" customHeight="1">
      <c r="A33" s="670" t="s">
        <v>436</v>
      </c>
      <c r="B33" s="670"/>
      <c r="C33" s="670"/>
      <c r="D33" s="670"/>
      <c r="E33" s="670"/>
      <c r="F33" s="670"/>
      <c r="G33" s="670"/>
      <c r="H33" s="675" t="s">
        <v>763</v>
      </c>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7"/>
      <c r="AH33" s="183"/>
    </row>
    <row r="34" spans="1:33" s="14" customFormat="1" ht="25.5" customHeight="1">
      <c r="A34" s="662">
        <v>43536</v>
      </c>
      <c r="B34" s="663"/>
      <c r="C34" s="663"/>
      <c r="D34" s="663"/>
      <c r="E34" s="663"/>
      <c r="F34" s="663"/>
      <c r="G34" s="664"/>
      <c r="H34" s="632"/>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4"/>
    </row>
    <row r="35" spans="1:33" s="14" customFormat="1" ht="35.25" customHeight="1">
      <c r="A35" s="670" t="s">
        <v>437</v>
      </c>
      <c r="B35" s="670"/>
      <c r="C35" s="670"/>
      <c r="D35" s="670"/>
      <c r="E35" s="670"/>
      <c r="F35" s="670"/>
      <c r="G35" s="670"/>
      <c r="H35" s="635"/>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7"/>
    </row>
    <row r="36" spans="1:33" s="14" customFormat="1" ht="25.5" customHeight="1">
      <c r="A36" s="667"/>
      <c r="B36" s="668"/>
      <c r="C36" s="668"/>
      <c r="D36" s="668"/>
      <c r="E36" s="668"/>
      <c r="F36" s="668"/>
      <c r="G36" s="669"/>
      <c r="H36" s="638"/>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40"/>
    </row>
    <row r="37" ht="18" customHeight="1">
      <c r="H37" s="15"/>
    </row>
  </sheetData>
  <sheetProtection password="9F76" sheet="1" objects="1" scenarios="1" formatCells="0" formatColumns="0" formatRows="0" insertHyperlinks="0"/>
  <mergeCells count="43">
    <mergeCell ref="A36:G36"/>
    <mergeCell ref="K29:U29"/>
    <mergeCell ref="W29:AG29"/>
    <mergeCell ref="A29:H29"/>
    <mergeCell ref="A35:G35"/>
    <mergeCell ref="A31:C31"/>
    <mergeCell ref="E31:AG31"/>
    <mergeCell ref="A33:G33"/>
    <mergeCell ref="H33:AG33"/>
    <mergeCell ref="K28:U28"/>
    <mergeCell ref="W28:AG28"/>
    <mergeCell ref="A28:H28"/>
    <mergeCell ref="AC8:AG8"/>
    <mergeCell ref="P7:Q7"/>
    <mergeCell ref="A34:G34"/>
    <mergeCell ref="I26:AG26"/>
    <mergeCell ref="A11:M11"/>
    <mergeCell ref="A17:B17"/>
    <mergeCell ref="I25:AF25"/>
    <mergeCell ref="A1:AJ1"/>
    <mergeCell ref="A3:AJ3"/>
    <mergeCell ref="A4:AJ4"/>
    <mergeCell ref="Y5:AG5"/>
    <mergeCell ref="H5:X5"/>
    <mergeCell ref="A20:AG20"/>
    <mergeCell ref="S7:V7"/>
    <mergeCell ref="A25:G25"/>
    <mergeCell ref="H34:AG36"/>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48" activePane="bottomLeft" state="frozen"/>
      <selection pane="topLeft" activeCell="K477" sqref="K477"/>
      <selection pane="bottomLeft" activeCell="K477" sqref="K477"/>
    </sheetView>
  </sheetViews>
  <sheetFormatPr defaultColWidth="9.140625" defaultRowHeight="12.75"/>
  <cols>
    <col min="1" max="1" width="5.140625" style="48" customWidth="1"/>
    <col min="2" max="2" width="42.57421875" style="56" customWidth="1"/>
    <col min="3" max="3" width="4.7109375" style="54" customWidth="1"/>
    <col min="4" max="4" width="14.28125" style="54" customWidth="1"/>
    <col min="5" max="6" width="14.28125" style="48" customWidth="1"/>
    <col min="7" max="16384" width="9.140625" style="48" customWidth="1"/>
  </cols>
  <sheetData>
    <row r="1" spans="1:6" s="47" customFormat="1" ht="12" thickBot="1">
      <c r="A1" s="690" t="s">
        <v>130</v>
      </c>
      <c r="B1" s="690"/>
      <c r="C1" s="690"/>
      <c r="D1" s="690"/>
      <c r="E1" s="690"/>
      <c r="F1" s="690"/>
    </row>
    <row r="2" spans="1:6" ht="10.5" customHeight="1">
      <c r="A2" s="678" t="s">
        <v>454</v>
      </c>
      <c r="B2" s="679"/>
      <c r="C2" s="680" t="s">
        <v>850</v>
      </c>
      <c r="D2" s="681"/>
      <c r="E2" s="681"/>
      <c r="F2" s="682"/>
    </row>
    <row r="3" spans="1:6" ht="10.5" customHeight="1">
      <c r="A3" s="678" t="s">
        <v>455</v>
      </c>
      <c r="B3" s="679"/>
      <c r="C3" s="680" t="s">
        <v>843</v>
      </c>
      <c r="D3" s="681"/>
      <c r="E3" s="681"/>
      <c r="F3" s="682"/>
    </row>
    <row r="4" spans="1:6" ht="15.75">
      <c r="A4" s="678" t="s">
        <v>538</v>
      </c>
      <c r="B4" s="679"/>
      <c r="C4" s="613" t="str">
        <f>IF(ISBLANK(Ročná_správa!B12),"  ",Ročná_správa!B12)</f>
        <v>CEMMAC a.s.</v>
      </c>
      <c r="D4" s="691"/>
      <c r="E4" s="691"/>
      <c r="F4" s="692"/>
    </row>
    <row r="5" spans="1:31" ht="15.75">
      <c r="A5" s="678" t="s">
        <v>415</v>
      </c>
      <c r="B5" s="695"/>
      <c r="C5" s="613" t="str">
        <f>IF(ISBLANK(Ročná_správa!E6),"  ",Ročná_správa!E6)</f>
        <v>31412106</v>
      </c>
      <c r="D5" s="684"/>
      <c r="E5" s="684"/>
      <c r="F5" s="685"/>
      <c r="G5" s="83"/>
      <c r="H5" s="83"/>
      <c r="I5" s="83"/>
      <c r="J5" s="83"/>
      <c r="K5" s="83"/>
      <c r="L5" s="83"/>
      <c r="M5" s="83"/>
      <c r="N5" s="83"/>
      <c r="O5" s="83"/>
      <c r="P5" s="83"/>
      <c r="Q5" s="83"/>
      <c r="R5" s="83"/>
      <c r="S5" s="83"/>
      <c r="T5" s="83"/>
      <c r="U5" s="83"/>
      <c r="V5" s="83"/>
      <c r="W5" s="83"/>
      <c r="X5" s="83"/>
      <c r="Y5" s="83"/>
      <c r="Z5" s="83"/>
      <c r="AA5" s="83"/>
      <c r="AB5" s="83"/>
      <c r="AC5" s="83"/>
      <c r="AD5" s="83"/>
      <c r="AE5" s="83"/>
    </row>
    <row r="6" spans="1:6" ht="11.25" customHeight="1">
      <c r="A6" s="49"/>
      <c r="B6" s="50"/>
      <c r="C6" s="51"/>
      <c r="D6" s="51"/>
      <c r="E6" s="49"/>
      <c r="F6" s="49"/>
    </row>
    <row r="7" spans="1:6" ht="27" customHeight="1">
      <c r="A7" s="683" t="s">
        <v>334</v>
      </c>
      <c r="B7" s="683" t="s">
        <v>339</v>
      </c>
      <c r="C7" s="683" t="s">
        <v>343</v>
      </c>
      <c r="D7" s="693" t="s">
        <v>438</v>
      </c>
      <c r="E7" s="694"/>
      <c r="F7" s="686" t="s">
        <v>431</v>
      </c>
    </row>
    <row r="8" spans="1:6" ht="18" customHeight="1">
      <c r="A8" s="696"/>
      <c r="B8" s="683"/>
      <c r="C8" s="683"/>
      <c r="D8" s="52" t="s">
        <v>340</v>
      </c>
      <c r="E8" s="52" t="s">
        <v>342</v>
      </c>
      <c r="F8" s="687"/>
    </row>
    <row r="9" spans="1:6" ht="9.75">
      <c r="A9" s="52"/>
      <c r="B9" s="143"/>
      <c r="C9" s="143"/>
      <c r="D9" s="52" t="s">
        <v>341</v>
      </c>
      <c r="E9" s="52"/>
      <c r="F9" s="52" t="s">
        <v>342</v>
      </c>
    </row>
    <row r="10" spans="1:6" ht="9.75">
      <c r="A10" s="709"/>
      <c r="B10" s="711" t="s">
        <v>335</v>
      </c>
      <c r="C10" s="688" t="s">
        <v>485</v>
      </c>
      <c r="D10" s="242">
        <f aca="true" t="shared" si="0" ref="D10:F11">D12+D74+D156</f>
        <v>126242366</v>
      </c>
      <c r="E10" s="704">
        <f t="shared" si="0"/>
        <v>38273771</v>
      </c>
      <c r="F10" s="706">
        <f t="shared" si="0"/>
        <v>35619262</v>
      </c>
    </row>
    <row r="11" spans="1:6" ht="9.75">
      <c r="A11" s="710"/>
      <c r="B11" s="712"/>
      <c r="C11" s="689"/>
      <c r="D11" s="242">
        <f t="shared" si="0"/>
        <v>87968595</v>
      </c>
      <c r="E11" s="705">
        <f t="shared" si="0"/>
        <v>0</v>
      </c>
      <c r="F11" s="707">
        <f t="shared" si="0"/>
        <v>0</v>
      </c>
    </row>
    <row r="12" spans="1:6" ht="9.75">
      <c r="A12" s="713" t="s">
        <v>439</v>
      </c>
      <c r="B12" s="711" t="s">
        <v>336</v>
      </c>
      <c r="C12" s="688" t="s">
        <v>486</v>
      </c>
      <c r="D12" s="242">
        <f aca="true" t="shared" si="1" ref="D12:F13">D14+D30+D50</f>
        <v>106387530</v>
      </c>
      <c r="E12" s="704">
        <f t="shared" si="1"/>
        <v>19366559</v>
      </c>
      <c r="F12" s="706">
        <f t="shared" si="1"/>
        <v>18491253</v>
      </c>
    </row>
    <row r="13" spans="1:6" ht="9.75">
      <c r="A13" s="714"/>
      <c r="B13" s="712"/>
      <c r="C13" s="689"/>
      <c r="D13" s="242">
        <f t="shared" si="1"/>
        <v>87020971</v>
      </c>
      <c r="E13" s="705">
        <f t="shared" si="1"/>
        <v>0</v>
      </c>
      <c r="F13" s="707">
        <f t="shared" si="1"/>
        <v>0</v>
      </c>
    </row>
    <row r="14" spans="1:6" ht="9.75">
      <c r="A14" s="713" t="s">
        <v>458</v>
      </c>
      <c r="B14" s="711" t="s">
        <v>555</v>
      </c>
      <c r="C14" s="688" t="s">
        <v>487</v>
      </c>
      <c r="D14" s="242">
        <f aca="true" t="shared" si="2" ref="D14:F15">SUM(D16+D18+D20+D22+D24+D26+D28)</f>
        <v>5756629</v>
      </c>
      <c r="E14" s="704">
        <f t="shared" si="2"/>
        <v>2496982</v>
      </c>
      <c r="F14" s="706">
        <f t="shared" si="2"/>
        <v>315155</v>
      </c>
    </row>
    <row r="15" spans="1:6" ht="9.75">
      <c r="A15" s="714"/>
      <c r="B15" s="712"/>
      <c r="C15" s="689"/>
      <c r="D15" s="242">
        <f t="shared" si="2"/>
        <v>3259647</v>
      </c>
      <c r="E15" s="705">
        <f t="shared" si="2"/>
        <v>0</v>
      </c>
      <c r="F15" s="707">
        <f t="shared" si="2"/>
        <v>0</v>
      </c>
    </row>
    <row r="16" spans="1:6" ht="9.75">
      <c r="A16" s="709" t="s">
        <v>197</v>
      </c>
      <c r="B16" s="715" t="s">
        <v>304</v>
      </c>
      <c r="C16" s="697" t="s">
        <v>488</v>
      </c>
      <c r="D16" s="84"/>
      <c r="E16" s="700">
        <f>D16-D17</f>
        <v>0</v>
      </c>
      <c r="F16" s="702"/>
    </row>
    <row r="17" spans="1:6" ht="9.75">
      <c r="A17" s="710"/>
      <c r="B17" s="716"/>
      <c r="C17" s="698"/>
      <c r="D17" s="84"/>
      <c r="E17" s="701"/>
      <c r="F17" s="703"/>
    </row>
    <row r="18" spans="1:6" ht="9.75">
      <c r="A18" s="709" t="s">
        <v>442</v>
      </c>
      <c r="B18" s="715" t="s">
        <v>305</v>
      </c>
      <c r="C18" s="697" t="s">
        <v>502</v>
      </c>
      <c r="D18" s="84">
        <v>3428083</v>
      </c>
      <c r="E18" s="700">
        <f>D18-D19</f>
        <v>209444</v>
      </c>
      <c r="F18" s="702">
        <v>291505</v>
      </c>
    </row>
    <row r="19" spans="1:6" ht="9.75">
      <c r="A19" s="710"/>
      <c r="B19" s="716"/>
      <c r="C19" s="698"/>
      <c r="D19" s="84">
        <v>3218639</v>
      </c>
      <c r="E19" s="701"/>
      <c r="F19" s="703"/>
    </row>
    <row r="20" spans="1:6" ht="9.75">
      <c r="A20" s="709" t="s">
        <v>443</v>
      </c>
      <c r="B20" s="715" t="s">
        <v>306</v>
      </c>
      <c r="C20" s="697" t="s">
        <v>503</v>
      </c>
      <c r="D20" s="84">
        <v>24153</v>
      </c>
      <c r="E20" s="700">
        <f>D20-D21</f>
        <v>17612</v>
      </c>
      <c r="F20" s="702">
        <v>23650</v>
      </c>
    </row>
    <row r="21" spans="1:6" ht="9.75">
      <c r="A21" s="710"/>
      <c r="B21" s="716"/>
      <c r="C21" s="698"/>
      <c r="D21" s="84">
        <v>6541</v>
      </c>
      <c r="E21" s="701"/>
      <c r="F21" s="703"/>
    </row>
    <row r="22" spans="1:6" ht="9.75">
      <c r="A22" s="709" t="s">
        <v>444</v>
      </c>
      <c r="B22" s="715" t="s">
        <v>307</v>
      </c>
      <c r="C22" s="697" t="s">
        <v>504</v>
      </c>
      <c r="D22" s="84">
        <v>2304393</v>
      </c>
      <c r="E22" s="700">
        <f>D22-D23</f>
        <v>2269926</v>
      </c>
      <c r="F22" s="702"/>
    </row>
    <row r="23" spans="1:6" ht="9.75">
      <c r="A23" s="710"/>
      <c r="B23" s="716"/>
      <c r="C23" s="698"/>
      <c r="D23" s="84">
        <v>34467</v>
      </c>
      <c r="E23" s="701"/>
      <c r="F23" s="703"/>
    </row>
    <row r="24" spans="1:6" ht="9.75">
      <c r="A24" s="709" t="s">
        <v>445</v>
      </c>
      <c r="B24" s="715" t="s">
        <v>308</v>
      </c>
      <c r="C24" s="697" t="s">
        <v>505</v>
      </c>
      <c r="D24" s="84"/>
      <c r="E24" s="700">
        <f>D24-D25</f>
        <v>0</v>
      </c>
      <c r="F24" s="702"/>
    </row>
    <row r="25" spans="1:6" ht="9.75">
      <c r="A25" s="710"/>
      <c r="B25" s="716"/>
      <c r="C25" s="698"/>
      <c r="D25" s="84"/>
      <c r="E25" s="701"/>
      <c r="F25" s="703"/>
    </row>
    <row r="26" spans="1:6" ht="9.75">
      <c r="A26" s="709" t="s">
        <v>446</v>
      </c>
      <c r="B26" s="715" t="s">
        <v>309</v>
      </c>
      <c r="C26" s="697" t="s">
        <v>506</v>
      </c>
      <c r="D26" s="84"/>
      <c r="E26" s="700">
        <f>D26-D27</f>
        <v>0</v>
      </c>
      <c r="F26" s="702"/>
    </row>
    <row r="27" spans="1:6" ht="9.75">
      <c r="A27" s="710"/>
      <c r="B27" s="716"/>
      <c r="C27" s="698"/>
      <c r="D27" s="84"/>
      <c r="E27" s="701"/>
      <c r="F27" s="703"/>
    </row>
    <row r="28" spans="1:6" ht="9.75">
      <c r="A28" s="709" t="s">
        <v>198</v>
      </c>
      <c r="B28" s="715" t="s">
        <v>311</v>
      </c>
      <c r="C28" s="697" t="s">
        <v>605</v>
      </c>
      <c r="D28" s="84"/>
      <c r="E28" s="700">
        <f>D28-D29</f>
        <v>0</v>
      </c>
      <c r="F28" s="702"/>
    </row>
    <row r="29" spans="1:6" ht="9.75">
      <c r="A29" s="710"/>
      <c r="B29" s="716"/>
      <c r="C29" s="698"/>
      <c r="D29" s="84"/>
      <c r="E29" s="701"/>
      <c r="F29" s="703"/>
    </row>
    <row r="30" spans="1:6" ht="9.75">
      <c r="A30" s="713" t="s">
        <v>460</v>
      </c>
      <c r="B30" s="711" t="s">
        <v>337</v>
      </c>
      <c r="C30" s="688" t="s">
        <v>606</v>
      </c>
      <c r="D30" s="242">
        <f aca="true" t="shared" si="3" ref="D30:F31">SUM(D32+D34+D36+D38+D40+D42+D44+D46+D48)</f>
        <v>100630901</v>
      </c>
      <c r="E30" s="704">
        <f t="shared" si="3"/>
        <v>16869577</v>
      </c>
      <c r="F30" s="706">
        <f t="shared" si="3"/>
        <v>18176098</v>
      </c>
    </row>
    <row r="31" spans="1:6" ht="9.75">
      <c r="A31" s="714"/>
      <c r="B31" s="712"/>
      <c r="C31" s="689"/>
      <c r="D31" s="242">
        <f t="shared" si="3"/>
        <v>83761324</v>
      </c>
      <c r="E31" s="705">
        <f t="shared" si="3"/>
        <v>0</v>
      </c>
      <c r="F31" s="707">
        <f t="shared" si="3"/>
        <v>0</v>
      </c>
    </row>
    <row r="32" spans="1:6" ht="9.75">
      <c r="A32" s="709" t="s">
        <v>199</v>
      </c>
      <c r="B32" s="715" t="s">
        <v>312</v>
      </c>
      <c r="C32" s="697" t="s">
        <v>607</v>
      </c>
      <c r="D32" s="84">
        <v>734042</v>
      </c>
      <c r="E32" s="700">
        <f>D32-D33</f>
        <v>734042</v>
      </c>
      <c r="F32" s="702">
        <v>872200</v>
      </c>
    </row>
    <row r="33" spans="1:6" ht="9.75">
      <c r="A33" s="710"/>
      <c r="B33" s="716"/>
      <c r="C33" s="698"/>
      <c r="D33" s="84"/>
      <c r="E33" s="701"/>
      <c r="F33" s="703"/>
    </row>
    <row r="34" spans="1:6" ht="9.75">
      <c r="A34" s="697" t="s">
        <v>344</v>
      </c>
      <c r="B34" s="715" t="s">
        <v>313</v>
      </c>
      <c r="C34" s="697" t="s">
        <v>608</v>
      </c>
      <c r="D34" s="84">
        <v>32291600</v>
      </c>
      <c r="E34" s="700">
        <f>D34-D35</f>
        <v>6827053</v>
      </c>
      <c r="F34" s="702">
        <v>7757106</v>
      </c>
    </row>
    <row r="35" spans="1:6" ht="9.75">
      <c r="A35" s="698"/>
      <c r="B35" s="716"/>
      <c r="C35" s="698"/>
      <c r="D35" s="84">
        <v>25464547</v>
      </c>
      <c r="E35" s="701"/>
      <c r="F35" s="703"/>
    </row>
    <row r="36" spans="1:6" ht="9.75">
      <c r="A36" s="697" t="s">
        <v>451</v>
      </c>
      <c r="B36" s="715" t="s">
        <v>314</v>
      </c>
      <c r="C36" s="697" t="s">
        <v>609</v>
      </c>
      <c r="D36" s="84">
        <v>67143585</v>
      </c>
      <c r="E36" s="700">
        <f>D36-D37</f>
        <v>8860947</v>
      </c>
      <c r="F36" s="702">
        <v>9037276</v>
      </c>
    </row>
    <row r="37" spans="1:6" ht="9.75">
      <c r="A37" s="698"/>
      <c r="B37" s="716"/>
      <c r="C37" s="698"/>
      <c r="D37" s="84">
        <v>58282638</v>
      </c>
      <c r="E37" s="701"/>
      <c r="F37" s="703"/>
    </row>
    <row r="38" spans="1:6" ht="9.75">
      <c r="A38" s="697" t="s">
        <v>452</v>
      </c>
      <c r="B38" s="715" t="s">
        <v>315</v>
      </c>
      <c r="C38" s="697" t="s">
        <v>610</v>
      </c>
      <c r="D38" s="84"/>
      <c r="E38" s="700">
        <f>D38-D39</f>
        <v>0</v>
      </c>
      <c r="F38" s="702"/>
    </row>
    <row r="39" spans="1:6" ht="9.75">
      <c r="A39" s="698"/>
      <c r="B39" s="716"/>
      <c r="C39" s="698"/>
      <c r="D39" s="84"/>
      <c r="E39" s="701"/>
      <c r="F39" s="703"/>
    </row>
    <row r="40" spans="1:6" ht="9.75">
      <c r="A40" s="697" t="s">
        <v>453</v>
      </c>
      <c r="B40" s="715" t="s">
        <v>316</v>
      </c>
      <c r="C40" s="697" t="s">
        <v>611</v>
      </c>
      <c r="D40" s="84"/>
      <c r="E40" s="700">
        <f>D40-D41</f>
        <v>0</v>
      </c>
      <c r="F40" s="702"/>
    </row>
    <row r="41" spans="1:6" ht="9.75">
      <c r="A41" s="698"/>
      <c r="B41" s="716"/>
      <c r="C41" s="698"/>
      <c r="D41" s="84"/>
      <c r="E41" s="701"/>
      <c r="F41" s="703"/>
    </row>
    <row r="42" spans="1:6" ht="9.75">
      <c r="A42" s="697" t="s">
        <v>448</v>
      </c>
      <c r="B42" s="715" t="s">
        <v>317</v>
      </c>
      <c r="C42" s="697" t="s">
        <v>612</v>
      </c>
      <c r="D42" s="84">
        <v>85429</v>
      </c>
      <c r="E42" s="700">
        <f>D42-D43</f>
        <v>71290</v>
      </c>
      <c r="F42" s="702">
        <v>77225</v>
      </c>
    </row>
    <row r="43" spans="1:6" ht="9.75">
      <c r="A43" s="698"/>
      <c r="B43" s="716"/>
      <c r="C43" s="698"/>
      <c r="D43" s="84">
        <v>14139</v>
      </c>
      <c r="E43" s="701"/>
      <c r="F43" s="703"/>
    </row>
    <row r="44" spans="1:6" ht="9.75">
      <c r="A44" s="697" t="s">
        <v>449</v>
      </c>
      <c r="B44" s="715" t="s">
        <v>318</v>
      </c>
      <c r="C44" s="697" t="s">
        <v>613</v>
      </c>
      <c r="D44" s="84">
        <v>376245</v>
      </c>
      <c r="E44" s="700">
        <f>D44-D45</f>
        <v>376245</v>
      </c>
      <c r="F44" s="702">
        <v>432291</v>
      </c>
    </row>
    <row r="45" spans="1:6" ht="9.75">
      <c r="A45" s="698"/>
      <c r="B45" s="716"/>
      <c r="C45" s="698"/>
      <c r="D45" s="84"/>
      <c r="E45" s="701"/>
      <c r="F45" s="703"/>
    </row>
    <row r="46" spans="1:6" ht="9.75">
      <c r="A46" s="697" t="s">
        <v>345</v>
      </c>
      <c r="B46" s="715" t="s">
        <v>319</v>
      </c>
      <c r="C46" s="697" t="s">
        <v>614</v>
      </c>
      <c r="D46" s="84"/>
      <c r="E46" s="700">
        <f>D46-D47</f>
        <v>0</v>
      </c>
      <c r="F46" s="702"/>
    </row>
    <row r="47" spans="1:6" ht="9.75">
      <c r="A47" s="698"/>
      <c r="B47" s="716"/>
      <c r="C47" s="698"/>
      <c r="D47" s="84"/>
      <c r="E47" s="701"/>
      <c r="F47" s="703"/>
    </row>
    <row r="48" spans="1:6" ht="9.75">
      <c r="A48" s="697" t="s">
        <v>346</v>
      </c>
      <c r="B48" s="715" t="s">
        <v>320</v>
      </c>
      <c r="C48" s="697" t="s">
        <v>615</v>
      </c>
      <c r="D48" s="84"/>
      <c r="E48" s="700">
        <f>D48-D49</f>
        <v>0</v>
      </c>
      <c r="F48" s="702"/>
    </row>
    <row r="49" spans="1:6" ht="9.75">
      <c r="A49" s="698"/>
      <c r="B49" s="716"/>
      <c r="C49" s="698"/>
      <c r="D49" s="84"/>
      <c r="E49" s="701"/>
      <c r="F49" s="703"/>
    </row>
    <row r="50" spans="1:6" ht="9.75">
      <c r="A50" s="713" t="s">
        <v>461</v>
      </c>
      <c r="B50" s="711" t="s">
        <v>321</v>
      </c>
      <c r="C50" s="688" t="s">
        <v>147</v>
      </c>
      <c r="D50" s="242">
        <f>SUM(D52+D54+D56+D58+D60+D62+D64+D66+D68+D70+D72)</f>
        <v>0</v>
      </c>
      <c r="E50" s="704">
        <f>SUM(E52+E54+E56+E58+E60+E62+E64+E66+E68+E70+E72)</f>
        <v>0</v>
      </c>
      <c r="F50" s="706">
        <f>SUM(F52+F54+F56+F58+F60+F62+F64+F66+F68+F70+F72)</f>
        <v>0</v>
      </c>
    </row>
    <row r="51" spans="1:6" ht="9.75">
      <c r="A51" s="714"/>
      <c r="B51" s="712"/>
      <c r="C51" s="689"/>
      <c r="D51" s="242">
        <f>SUM(D53+D55+D57+D59+D61+D63+D65++D67+D69+D71+D73)</f>
        <v>0</v>
      </c>
      <c r="E51" s="705">
        <f>SUM(E53+E55+E57+E59+E61+E63+E65+E67+E69+E71+E73)</f>
        <v>0</v>
      </c>
      <c r="F51" s="707">
        <f>SUM(F53+F55+F57+F59+F61+F63+F65+F67+F69+F71+F73)</f>
        <v>0</v>
      </c>
    </row>
    <row r="52" spans="1:6" ht="9.75">
      <c r="A52" s="709" t="s">
        <v>294</v>
      </c>
      <c r="B52" s="715" t="s">
        <v>594</v>
      </c>
      <c r="C52" s="697" t="s">
        <v>148</v>
      </c>
      <c r="D52" s="84"/>
      <c r="E52" s="700">
        <f>D52-D53</f>
        <v>0</v>
      </c>
      <c r="F52" s="702"/>
    </row>
    <row r="53" spans="1:6" ht="9.75">
      <c r="A53" s="710"/>
      <c r="B53" s="716"/>
      <c r="C53" s="698"/>
      <c r="D53" s="84"/>
      <c r="E53" s="701"/>
      <c r="F53" s="703"/>
    </row>
    <row r="54" spans="1:6" ht="9.75">
      <c r="A54" s="697" t="s">
        <v>344</v>
      </c>
      <c r="B54" s="717" t="s">
        <v>595</v>
      </c>
      <c r="C54" s="697" t="s">
        <v>149</v>
      </c>
      <c r="D54" s="84"/>
      <c r="E54" s="700">
        <f>D54-D55</f>
        <v>0</v>
      </c>
      <c r="F54" s="702"/>
    </row>
    <row r="55" spans="1:6" ht="9.75">
      <c r="A55" s="698"/>
      <c r="B55" s="718"/>
      <c r="C55" s="698"/>
      <c r="D55" s="84"/>
      <c r="E55" s="701"/>
      <c r="F55" s="703"/>
    </row>
    <row r="56" spans="1:6" ht="9.75">
      <c r="A56" s="697" t="s">
        <v>451</v>
      </c>
      <c r="B56" s="715" t="s">
        <v>596</v>
      </c>
      <c r="C56" s="697" t="s">
        <v>150</v>
      </c>
      <c r="D56" s="84"/>
      <c r="E56" s="700">
        <f>D56-D57</f>
        <v>0</v>
      </c>
      <c r="F56" s="702"/>
    </row>
    <row r="57" spans="1:6" ht="9.75">
      <c r="A57" s="698"/>
      <c r="B57" s="716"/>
      <c r="C57" s="698"/>
      <c r="D57" s="84"/>
      <c r="E57" s="701"/>
      <c r="F57" s="703"/>
    </row>
    <row r="58" spans="1:6" ht="9.75">
      <c r="A58" s="697" t="s">
        <v>452</v>
      </c>
      <c r="B58" s="715" t="s">
        <v>597</v>
      </c>
      <c r="C58" s="697" t="s">
        <v>151</v>
      </c>
      <c r="D58" s="84"/>
      <c r="E58" s="700">
        <f>D58-D59</f>
        <v>0</v>
      </c>
      <c r="F58" s="702"/>
    </row>
    <row r="59" spans="1:6" ht="9.75">
      <c r="A59" s="698"/>
      <c r="B59" s="716"/>
      <c r="C59" s="698"/>
      <c r="D59" s="84"/>
      <c r="E59" s="701"/>
      <c r="F59" s="703"/>
    </row>
    <row r="60" spans="1:6" ht="9.75">
      <c r="A60" s="697" t="s">
        <v>453</v>
      </c>
      <c r="B60" s="715" t="s">
        <v>598</v>
      </c>
      <c r="C60" s="697" t="s">
        <v>152</v>
      </c>
      <c r="D60" s="84"/>
      <c r="E60" s="700">
        <f>D60-D61</f>
        <v>0</v>
      </c>
      <c r="F60" s="702"/>
    </row>
    <row r="61" spans="1:6" ht="9.75">
      <c r="A61" s="698"/>
      <c r="B61" s="716"/>
      <c r="C61" s="698"/>
      <c r="D61" s="84"/>
      <c r="E61" s="701"/>
      <c r="F61" s="703"/>
    </row>
    <row r="62" spans="1:6" ht="9.75">
      <c r="A62" s="697" t="s">
        <v>448</v>
      </c>
      <c r="B62" s="715" t="s">
        <v>599</v>
      </c>
      <c r="C62" s="697" t="s">
        <v>153</v>
      </c>
      <c r="D62" s="84"/>
      <c r="E62" s="700">
        <f>D62-D63</f>
        <v>0</v>
      </c>
      <c r="F62" s="702"/>
    </row>
    <row r="63" spans="1:6" ht="9.75">
      <c r="A63" s="698"/>
      <c r="B63" s="716"/>
      <c r="C63" s="698"/>
      <c r="D63" s="84"/>
      <c r="E63" s="701"/>
      <c r="F63" s="703"/>
    </row>
    <row r="64" spans="1:6" ht="9.75">
      <c r="A64" s="697" t="s">
        <v>449</v>
      </c>
      <c r="B64" s="715" t="s">
        <v>600</v>
      </c>
      <c r="C64" s="697" t="s">
        <v>154</v>
      </c>
      <c r="D64" s="84"/>
      <c r="E64" s="700">
        <f>D64-D65</f>
        <v>0</v>
      </c>
      <c r="F64" s="702"/>
    </row>
    <row r="65" spans="1:6" ht="9.75">
      <c r="A65" s="698"/>
      <c r="B65" s="716"/>
      <c r="C65" s="698"/>
      <c r="D65" s="84"/>
      <c r="E65" s="701"/>
      <c r="F65" s="703"/>
    </row>
    <row r="66" spans="1:6" ht="9.75">
      <c r="A66" s="697" t="s">
        <v>345</v>
      </c>
      <c r="B66" s="717" t="s">
        <v>601</v>
      </c>
      <c r="C66" s="697" t="s">
        <v>155</v>
      </c>
      <c r="D66" s="84"/>
      <c r="E66" s="700">
        <f>D66-D67</f>
        <v>0</v>
      </c>
      <c r="F66" s="719"/>
    </row>
    <row r="67" spans="1:6" ht="9.75">
      <c r="A67" s="698"/>
      <c r="B67" s="718"/>
      <c r="C67" s="698"/>
      <c r="D67" s="84"/>
      <c r="E67" s="701"/>
      <c r="F67" s="719"/>
    </row>
    <row r="68" spans="1:6" ht="9.75">
      <c r="A68" s="699" t="s">
        <v>346</v>
      </c>
      <c r="B68" s="717" t="s">
        <v>501</v>
      </c>
      <c r="C68" s="699" t="s">
        <v>156</v>
      </c>
      <c r="D68" s="84"/>
      <c r="E68" s="700">
        <f>D68-D69</f>
        <v>0</v>
      </c>
      <c r="F68" s="719"/>
    </row>
    <row r="69" spans="1:6" ht="9.75">
      <c r="A69" s="699"/>
      <c r="B69" s="718"/>
      <c r="C69" s="699"/>
      <c r="D69" s="84"/>
      <c r="E69" s="701"/>
      <c r="F69" s="719"/>
    </row>
    <row r="70" spans="1:6" ht="9.75">
      <c r="A70" s="699" t="s">
        <v>366</v>
      </c>
      <c r="B70" s="717" t="s">
        <v>322</v>
      </c>
      <c r="C70" s="699" t="s">
        <v>157</v>
      </c>
      <c r="D70" s="84"/>
      <c r="E70" s="700">
        <f>D70-D71</f>
        <v>0</v>
      </c>
      <c r="F70" s="719"/>
    </row>
    <row r="71" spans="1:6" ht="9.75">
      <c r="A71" s="699"/>
      <c r="B71" s="718"/>
      <c r="C71" s="699"/>
      <c r="D71" s="84"/>
      <c r="E71" s="701"/>
      <c r="F71" s="719"/>
    </row>
    <row r="72" spans="1:6" ht="9.75">
      <c r="A72" s="697" t="s">
        <v>205</v>
      </c>
      <c r="B72" s="717" t="s">
        <v>323</v>
      </c>
      <c r="C72" s="697" t="s">
        <v>158</v>
      </c>
      <c r="D72" s="84"/>
      <c r="E72" s="700">
        <f>D72-D73</f>
        <v>0</v>
      </c>
      <c r="F72" s="702"/>
    </row>
    <row r="73" spans="1:6" ht="9.75">
      <c r="A73" s="698"/>
      <c r="B73" s="718"/>
      <c r="C73" s="698"/>
      <c r="D73" s="84"/>
      <c r="E73" s="701"/>
      <c r="F73" s="703"/>
    </row>
    <row r="74" spans="1:6" ht="9.75">
      <c r="A74" s="713" t="s">
        <v>440</v>
      </c>
      <c r="B74" s="711" t="s">
        <v>338</v>
      </c>
      <c r="C74" s="688" t="s">
        <v>159</v>
      </c>
      <c r="D74" s="242">
        <f>D76+D90+D114++D140+D150</f>
        <v>19816147</v>
      </c>
      <c r="E74" s="704">
        <f>E76+E90+E114++E140+E150</f>
        <v>18868523</v>
      </c>
      <c r="F74" s="706">
        <f>F76+F90+F114++F140+F150</f>
        <v>17108143</v>
      </c>
    </row>
    <row r="75" spans="1:6" ht="9.75">
      <c r="A75" s="714"/>
      <c r="B75" s="712"/>
      <c r="C75" s="689"/>
      <c r="D75" s="242">
        <f>D77+D91+D115+D141+D151</f>
        <v>947624</v>
      </c>
      <c r="E75" s="705">
        <f>E77+E91+E115++E141+E151</f>
        <v>0</v>
      </c>
      <c r="F75" s="707">
        <f>F77+F91+F115++F141+F151</f>
        <v>0</v>
      </c>
    </row>
    <row r="76" spans="1:6" ht="9.75">
      <c r="A76" s="713" t="s">
        <v>441</v>
      </c>
      <c r="B76" s="711" t="s">
        <v>190</v>
      </c>
      <c r="C76" s="688" t="s">
        <v>160</v>
      </c>
      <c r="D76" s="242">
        <f aca="true" t="shared" si="4" ref="D76:F77">SUM(D78+D80+D82+D84+D86+D88)</f>
        <v>8774854</v>
      </c>
      <c r="E76" s="704">
        <f t="shared" si="4"/>
        <v>8774854</v>
      </c>
      <c r="F76" s="708">
        <f t="shared" si="4"/>
        <v>9268319</v>
      </c>
    </row>
    <row r="77" spans="1:6" ht="9.75">
      <c r="A77" s="714"/>
      <c r="B77" s="712"/>
      <c r="C77" s="689"/>
      <c r="D77" s="242">
        <f t="shared" si="4"/>
        <v>0</v>
      </c>
      <c r="E77" s="705">
        <f t="shared" si="4"/>
        <v>0</v>
      </c>
      <c r="F77" s="708">
        <f t="shared" si="4"/>
        <v>0</v>
      </c>
    </row>
    <row r="78" spans="1:6" ht="9.75">
      <c r="A78" s="709" t="s">
        <v>200</v>
      </c>
      <c r="B78" s="715" t="s">
        <v>324</v>
      </c>
      <c r="C78" s="697" t="s">
        <v>161</v>
      </c>
      <c r="D78" s="84">
        <v>7214600</v>
      </c>
      <c r="E78" s="700">
        <f>D78-D79</f>
        <v>7214600</v>
      </c>
      <c r="F78" s="702">
        <v>7201550</v>
      </c>
    </row>
    <row r="79" spans="1:6" ht="9.75">
      <c r="A79" s="710"/>
      <c r="B79" s="716"/>
      <c r="C79" s="698"/>
      <c r="D79" s="84"/>
      <c r="E79" s="701"/>
      <c r="F79" s="703"/>
    </row>
    <row r="80" spans="1:6" ht="9.75">
      <c r="A80" s="697" t="s">
        <v>344</v>
      </c>
      <c r="B80" s="715" t="s">
        <v>123</v>
      </c>
      <c r="C80" s="697" t="s">
        <v>162</v>
      </c>
      <c r="D80" s="84">
        <v>889485</v>
      </c>
      <c r="E80" s="700">
        <f>D80-D81</f>
        <v>889485</v>
      </c>
      <c r="F80" s="702">
        <v>1596064</v>
      </c>
    </row>
    <row r="81" spans="1:6" ht="9.75">
      <c r="A81" s="698"/>
      <c r="B81" s="716"/>
      <c r="C81" s="698"/>
      <c r="D81" s="84"/>
      <c r="E81" s="701"/>
      <c r="F81" s="703"/>
    </row>
    <row r="82" spans="1:6" ht="9.75">
      <c r="A82" s="697" t="s">
        <v>451</v>
      </c>
      <c r="B82" s="715" t="s">
        <v>325</v>
      </c>
      <c r="C82" s="697" t="s">
        <v>4</v>
      </c>
      <c r="D82" s="84">
        <v>670769</v>
      </c>
      <c r="E82" s="700">
        <f>D82-D83</f>
        <v>670769</v>
      </c>
      <c r="F82" s="702">
        <v>470705</v>
      </c>
    </row>
    <row r="83" spans="1:6" ht="9.75">
      <c r="A83" s="698"/>
      <c r="B83" s="716"/>
      <c r="C83" s="698"/>
      <c r="D83" s="84"/>
      <c r="E83" s="701"/>
      <c r="F83" s="703"/>
    </row>
    <row r="84" spans="1:6" ht="9.75">
      <c r="A84" s="697" t="s">
        <v>452</v>
      </c>
      <c r="B84" s="715" t="s">
        <v>326</v>
      </c>
      <c r="C84" s="697" t="s">
        <v>5</v>
      </c>
      <c r="D84" s="84"/>
      <c r="E84" s="700">
        <f>D84-D85</f>
        <v>0</v>
      </c>
      <c r="F84" s="702"/>
    </row>
    <row r="85" spans="1:6" ht="9.75">
      <c r="A85" s="698"/>
      <c r="B85" s="716"/>
      <c r="C85" s="698"/>
      <c r="D85" s="84"/>
      <c r="E85" s="701"/>
      <c r="F85" s="703"/>
    </row>
    <row r="86" spans="1:6" ht="9.75">
      <c r="A86" s="697" t="s">
        <v>453</v>
      </c>
      <c r="B86" s="715" t="s">
        <v>327</v>
      </c>
      <c r="C86" s="697" t="s">
        <v>6</v>
      </c>
      <c r="D86" s="84"/>
      <c r="E86" s="700">
        <f>D86-D87</f>
        <v>0</v>
      </c>
      <c r="F86" s="702"/>
    </row>
    <row r="87" spans="1:6" ht="9.75">
      <c r="A87" s="698"/>
      <c r="B87" s="716"/>
      <c r="C87" s="698"/>
      <c r="D87" s="84"/>
      <c r="E87" s="701"/>
      <c r="F87" s="703"/>
    </row>
    <row r="88" spans="1:6" ht="9.75">
      <c r="A88" s="697" t="s">
        <v>448</v>
      </c>
      <c r="B88" s="715" t="s">
        <v>500</v>
      </c>
      <c r="C88" s="697" t="s">
        <v>7</v>
      </c>
      <c r="D88" s="84"/>
      <c r="E88" s="700">
        <f>D88-D89</f>
        <v>0</v>
      </c>
      <c r="F88" s="702"/>
    </row>
    <row r="89" spans="1:6" ht="9.75">
      <c r="A89" s="698"/>
      <c r="B89" s="716"/>
      <c r="C89" s="698"/>
      <c r="D89" s="84"/>
      <c r="E89" s="701"/>
      <c r="F89" s="703"/>
    </row>
    <row r="90" spans="1:6" ht="9.75">
      <c r="A90" s="713" t="s">
        <v>465</v>
      </c>
      <c r="B90" s="711" t="s">
        <v>191</v>
      </c>
      <c r="C90" s="688" t="s">
        <v>8</v>
      </c>
      <c r="D90" s="242">
        <f aca="true" t="shared" si="5" ref="D90:F91">SUM(D92+D100+D102+D104+D106+D108+D110+D112)</f>
        <v>0</v>
      </c>
      <c r="E90" s="704">
        <f t="shared" si="5"/>
        <v>0</v>
      </c>
      <c r="F90" s="706">
        <f t="shared" si="5"/>
        <v>0</v>
      </c>
    </row>
    <row r="91" spans="1:6" ht="9.75">
      <c r="A91" s="714"/>
      <c r="B91" s="712"/>
      <c r="C91" s="689"/>
      <c r="D91" s="242">
        <f t="shared" si="5"/>
        <v>0</v>
      </c>
      <c r="E91" s="705">
        <f t="shared" si="5"/>
        <v>0</v>
      </c>
      <c r="F91" s="707">
        <f t="shared" si="5"/>
        <v>0</v>
      </c>
    </row>
    <row r="92" spans="1:6" ht="9.75">
      <c r="A92" s="713" t="s">
        <v>201</v>
      </c>
      <c r="B92" s="711" t="s">
        <v>602</v>
      </c>
      <c r="C92" s="688" t="s">
        <v>9</v>
      </c>
      <c r="D92" s="242">
        <f aca="true" t="shared" si="6" ref="D92:F93">SUM(D94+D96+D98)</f>
        <v>0</v>
      </c>
      <c r="E92" s="704">
        <f t="shared" si="6"/>
        <v>0</v>
      </c>
      <c r="F92" s="706">
        <f t="shared" si="6"/>
        <v>0</v>
      </c>
    </row>
    <row r="93" spans="1:6" ht="9.75">
      <c r="A93" s="714"/>
      <c r="B93" s="712"/>
      <c r="C93" s="689"/>
      <c r="D93" s="242">
        <f t="shared" si="6"/>
        <v>0</v>
      </c>
      <c r="E93" s="705">
        <f t="shared" si="6"/>
        <v>0</v>
      </c>
      <c r="F93" s="707">
        <f t="shared" si="6"/>
        <v>0</v>
      </c>
    </row>
    <row r="94" spans="1:6" ht="9.75">
      <c r="A94" s="697" t="s">
        <v>603</v>
      </c>
      <c r="B94" s="717" t="s">
        <v>604</v>
      </c>
      <c r="C94" s="697" t="s">
        <v>10</v>
      </c>
      <c r="D94" s="84"/>
      <c r="E94" s="700">
        <f>D94-D95</f>
        <v>0</v>
      </c>
      <c r="F94" s="702"/>
    </row>
    <row r="95" spans="1:6" ht="9.75">
      <c r="A95" s="698"/>
      <c r="B95" s="718"/>
      <c r="C95" s="698"/>
      <c r="D95" s="84"/>
      <c r="E95" s="701"/>
      <c r="F95" s="703"/>
    </row>
    <row r="96" spans="1:6" ht="9.75">
      <c r="A96" s="697" t="s">
        <v>616</v>
      </c>
      <c r="B96" s="717" t="s">
        <v>622</v>
      </c>
      <c r="C96" s="697" t="s">
        <v>11</v>
      </c>
      <c r="D96" s="84"/>
      <c r="E96" s="700">
        <f>D96-D97</f>
        <v>0</v>
      </c>
      <c r="F96" s="702"/>
    </row>
    <row r="97" spans="1:6" ht="9.75">
      <c r="A97" s="698"/>
      <c r="B97" s="718"/>
      <c r="C97" s="698"/>
      <c r="D97" s="84"/>
      <c r="E97" s="701"/>
      <c r="F97" s="703"/>
    </row>
    <row r="98" spans="1:6" ht="9.75">
      <c r="A98" s="697" t="s">
        <v>617</v>
      </c>
      <c r="B98" s="717" t="s">
        <v>618</v>
      </c>
      <c r="C98" s="697" t="s">
        <v>12</v>
      </c>
      <c r="D98" s="84"/>
      <c r="E98" s="700">
        <f>D98-D99</f>
        <v>0</v>
      </c>
      <c r="F98" s="702"/>
    </row>
    <row r="99" spans="1:6" ht="9.75">
      <c r="A99" s="698"/>
      <c r="B99" s="718"/>
      <c r="C99" s="698"/>
      <c r="D99" s="84"/>
      <c r="E99" s="701"/>
      <c r="F99" s="703"/>
    </row>
    <row r="100" spans="1:6" ht="9.75">
      <c r="A100" s="697" t="s">
        <v>344</v>
      </c>
      <c r="B100" s="717" t="s">
        <v>192</v>
      </c>
      <c r="C100" s="697" t="s">
        <v>13</v>
      </c>
      <c r="D100" s="84"/>
      <c r="E100" s="700">
        <f>D100-D101</f>
        <v>0</v>
      </c>
      <c r="F100" s="702"/>
    </row>
    <row r="101" spans="1:6" ht="9.75">
      <c r="A101" s="698"/>
      <c r="B101" s="718"/>
      <c r="C101" s="698"/>
      <c r="D101" s="84"/>
      <c r="E101" s="701"/>
      <c r="F101" s="703"/>
    </row>
    <row r="102" spans="1:6" ht="9.75">
      <c r="A102" s="697" t="s">
        <v>451</v>
      </c>
      <c r="B102" s="717" t="s">
        <v>619</v>
      </c>
      <c r="C102" s="697" t="s">
        <v>14</v>
      </c>
      <c r="D102" s="84"/>
      <c r="E102" s="700">
        <f>D102-D103</f>
        <v>0</v>
      </c>
      <c r="F102" s="702"/>
    </row>
    <row r="103" spans="1:6" ht="9.75">
      <c r="A103" s="698"/>
      <c r="B103" s="718"/>
      <c r="C103" s="698"/>
      <c r="D103" s="84"/>
      <c r="E103" s="701"/>
      <c r="F103" s="703"/>
    </row>
    <row r="104" spans="1:6" ht="9.75">
      <c r="A104" s="697" t="s">
        <v>452</v>
      </c>
      <c r="B104" s="717" t="s">
        <v>620</v>
      </c>
      <c r="C104" s="697" t="s">
        <v>15</v>
      </c>
      <c r="D104" s="84"/>
      <c r="E104" s="700">
        <f>D104-D105</f>
        <v>0</v>
      </c>
      <c r="F104" s="702"/>
    </row>
    <row r="105" spans="1:6" ht="9.75">
      <c r="A105" s="698"/>
      <c r="B105" s="718"/>
      <c r="C105" s="698"/>
      <c r="D105" s="84"/>
      <c r="E105" s="701"/>
      <c r="F105" s="703"/>
    </row>
    <row r="106" spans="1:6" ht="9.75">
      <c r="A106" s="697" t="s">
        <v>453</v>
      </c>
      <c r="B106" s="715" t="s">
        <v>328</v>
      </c>
      <c r="C106" s="697" t="s">
        <v>16</v>
      </c>
      <c r="D106" s="84"/>
      <c r="E106" s="700">
        <f>D106-D107</f>
        <v>0</v>
      </c>
      <c r="F106" s="702"/>
    </row>
    <row r="107" spans="1:6" ht="9.75">
      <c r="A107" s="698"/>
      <c r="B107" s="716"/>
      <c r="C107" s="698"/>
      <c r="D107" s="84"/>
      <c r="E107" s="701"/>
      <c r="F107" s="703"/>
    </row>
    <row r="108" spans="1:6" ht="9.75">
      <c r="A108" s="697" t="s">
        <v>448</v>
      </c>
      <c r="B108" s="715" t="s">
        <v>621</v>
      </c>
      <c r="C108" s="697" t="s">
        <v>524</v>
      </c>
      <c r="D108" s="84"/>
      <c r="E108" s="700">
        <f>D108-D109</f>
        <v>0</v>
      </c>
      <c r="F108" s="702"/>
    </row>
    <row r="109" spans="1:6" ht="9.75">
      <c r="A109" s="698"/>
      <c r="B109" s="716"/>
      <c r="C109" s="698"/>
      <c r="D109" s="84"/>
      <c r="E109" s="701"/>
      <c r="F109" s="703"/>
    </row>
    <row r="110" spans="1:6" ht="9.75">
      <c r="A110" s="697" t="s">
        <v>449</v>
      </c>
      <c r="B110" s="715" t="s">
        <v>329</v>
      </c>
      <c r="C110" s="697" t="s">
        <v>526</v>
      </c>
      <c r="D110" s="84"/>
      <c r="E110" s="700">
        <f>D110-D111</f>
        <v>0</v>
      </c>
      <c r="F110" s="702"/>
    </row>
    <row r="111" spans="1:6" ht="9.75">
      <c r="A111" s="698"/>
      <c r="B111" s="716"/>
      <c r="C111" s="698"/>
      <c r="D111" s="84"/>
      <c r="E111" s="701"/>
      <c r="F111" s="703"/>
    </row>
    <row r="112" spans="1:6" ht="9.75">
      <c r="A112" s="697" t="s">
        <v>345</v>
      </c>
      <c r="B112" s="715" t="s">
        <v>330</v>
      </c>
      <c r="C112" s="697" t="s">
        <v>527</v>
      </c>
      <c r="D112" s="84"/>
      <c r="E112" s="700">
        <f>D112-D113</f>
        <v>0</v>
      </c>
      <c r="F112" s="702"/>
    </row>
    <row r="113" spans="1:6" ht="9.75">
      <c r="A113" s="698"/>
      <c r="B113" s="716"/>
      <c r="C113" s="698"/>
      <c r="D113" s="84"/>
      <c r="E113" s="701"/>
      <c r="F113" s="703"/>
    </row>
    <row r="114" spans="1:6" ht="9.75">
      <c r="A114" s="713" t="s">
        <v>447</v>
      </c>
      <c r="B114" s="711" t="s">
        <v>193</v>
      </c>
      <c r="C114" s="688" t="s">
        <v>528</v>
      </c>
      <c r="D114" s="242">
        <f aca="true" t="shared" si="7" ref="D114:F115">SUM(D116+D124+D126+D128+D130+D132+D134+D136+D138)</f>
        <v>6523713</v>
      </c>
      <c r="E114" s="704">
        <f t="shared" si="7"/>
        <v>5576089</v>
      </c>
      <c r="F114" s="706">
        <f t="shared" si="7"/>
        <v>3856011</v>
      </c>
    </row>
    <row r="115" spans="1:6" ht="9.75">
      <c r="A115" s="714"/>
      <c r="B115" s="712"/>
      <c r="C115" s="689"/>
      <c r="D115" s="242">
        <f t="shared" si="7"/>
        <v>947624</v>
      </c>
      <c r="E115" s="705">
        <f t="shared" si="7"/>
        <v>0</v>
      </c>
      <c r="F115" s="707">
        <f t="shared" si="7"/>
        <v>0</v>
      </c>
    </row>
    <row r="116" spans="1:6" ht="9.75">
      <c r="A116" s="713" t="s">
        <v>121</v>
      </c>
      <c r="B116" s="711" t="s">
        <v>792</v>
      </c>
      <c r="C116" s="688" t="s">
        <v>529</v>
      </c>
      <c r="D116" s="242">
        <f aca="true" t="shared" si="8" ref="D116:F117">SUM(D118+D120+D122)</f>
        <v>6073478</v>
      </c>
      <c r="E116" s="704">
        <f t="shared" si="8"/>
        <v>5125854</v>
      </c>
      <c r="F116" s="706">
        <f t="shared" si="8"/>
        <v>3574120</v>
      </c>
    </row>
    <row r="117" spans="1:6" ht="9.75">
      <c r="A117" s="714"/>
      <c r="B117" s="712"/>
      <c r="C117" s="689"/>
      <c r="D117" s="242">
        <f t="shared" si="8"/>
        <v>947624</v>
      </c>
      <c r="E117" s="705">
        <f t="shared" si="8"/>
        <v>0</v>
      </c>
      <c r="F117" s="707">
        <f t="shared" si="8"/>
        <v>0</v>
      </c>
    </row>
    <row r="118" spans="1:6" ht="9.75">
      <c r="A118" s="697" t="s">
        <v>603</v>
      </c>
      <c r="B118" s="717" t="s">
        <v>604</v>
      </c>
      <c r="C118" s="697" t="s">
        <v>530</v>
      </c>
      <c r="D118" s="84">
        <v>400078</v>
      </c>
      <c r="E118" s="700">
        <f>D118-D119</f>
        <v>400078</v>
      </c>
      <c r="F118" s="702">
        <v>217830</v>
      </c>
    </row>
    <row r="119" spans="1:6" ht="9.75">
      <c r="A119" s="698"/>
      <c r="B119" s="718"/>
      <c r="C119" s="698"/>
      <c r="D119" s="84"/>
      <c r="E119" s="701"/>
      <c r="F119" s="703"/>
    </row>
    <row r="120" spans="1:6" ht="9.75">
      <c r="A120" s="697" t="s">
        <v>616</v>
      </c>
      <c r="B120" s="717" t="s">
        <v>622</v>
      </c>
      <c r="C120" s="697" t="s">
        <v>532</v>
      </c>
      <c r="D120" s="84"/>
      <c r="E120" s="700">
        <f>D120-D121</f>
        <v>0</v>
      </c>
      <c r="F120" s="702"/>
    </row>
    <row r="121" spans="1:6" ht="9.75">
      <c r="A121" s="698"/>
      <c r="B121" s="718"/>
      <c r="C121" s="698"/>
      <c r="D121" s="84"/>
      <c r="E121" s="701"/>
      <c r="F121" s="703"/>
    </row>
    <row r="122" spans="1:6" ht="9.75">
      <c r="A122" s="697" t="s">
        <v>617</v>
      </c>
      <c r="B122" s="717" t="s">
        <v>618</v>
      </c>
      <c r="C122" s="697" t="s">
        <v>533</v>
      </c>
      <c r="D122" s="84">
        <v>5673400</v>
      </c>
      <c r="E122" s="700">
        <f>D122-D123</f>
        <v>4725776</v>
      </c>
      <c r="F122" s="702">
        <v>3356290</v>
      </c>
    </row>
    <row r="123" spans="1:6" ht="9.75">
      <c r="A123" s="698"/>
      <c r="B123" s="718"/>
      <c r="C123" s="698"/>
      <c r="D123" s="84">
        <v>947624</v>
      </c>
      <c r="E123" s="701"/>
      <c r="F123" s="703"/>
    </row>
    <row r="124" spans="1:6" ht="9.75">
      <c r="A124" s="697" t="s">
        <v>344</v>
      </c>
      <c r="B124" s="717" t="s">
        <v>192</v>
      </c>
      <c r="C124" s="697" t="s">
        <v>163</v>
      </c>
      <c r="D124" s="84"/>
      <c r="E124" s="700">
        <f>D124-D125</f>
        <v>0</v>
      </c>
      <c r="F124" s="702"/>
    </row>
    <row r="125" spans="1:6" ht="9.75">
      <c r="A125" s="698"/>
      <c r="B125" s="718"/>
      <c r="C125" s="698"/>
      <c r="D125" s="84"/>
      <c r="E125" s="701"/>
      <c r="F125" s="703"/>
    </row>
    <row r="126" spans="1:6" ht="9.75">
      <c r="A126" s="697" t="s">
        <v>451</v>
      </c>
      <c r="B126" s="717" t="s">
        <v>619</v>
      </c>
      <c r="C126" s="697" t="s">
        <v>164</v>
      </c>
      <c r="D126" s="84"/>
      <c r="E126" s="700">
        <f>D126-D127</f>
        <v>0</v>
      </c>
      <c r="F126" s="702"/>
    </row>
    <row r="127" spans="1:6" ht="9.75">
      <c r="A127" s="698"/>
      <c r="B127" s="718"/>
      <c r="C127" s="698"/>
      <c r="D127" s="84"/>
      <c r="E127" s="701"/>
      <c r="F127" s="703"/>
    </row>
    <row r="128" spans="1:6" ht="9.75">
      <c r="A128" s="697" t="s">
        <v>452</v>
      </c>
      <c r="B128" s="717" t="s">
        <v>620</v>
      </c>
      <c r="C128" s="697" t="s">
        <v>165</v>
      </c>
      <c r="D128" s="84"/>
      <c r="E128" s="700">
        <f>D128-D129</f>
        <v>0</v>
      </c>
      <c r="F128" s="702"/>
    </row>
    <row r="129" spans="1:6" ht="9.75">
      <c r="A129" s="698"/>
      <c r="B129" s="718"/>
      <c r="C129" s="698"/>
      <c r="D129" s="84"/>
      <c r="E129" s="701"/>
      <c r="F129" s="703"/>
    </row>
    <row r="130" spans="1:6" ht="9.75">
      <c r="A130" s="697" t="s">
        <v>453</v>
      </c>
      <c r="B130" s="715" t="s">
        <v>328</v>
      </c>
      <c r="C130" s="697" t="s">
        <v>166</v>
      </c>
      <c r="D130" s="84"/>
      <c r="E130" s="700">
        <f>D130-D131</f>
        <v>0</v>
      </c>
      <c r="F130" s="702"/>
    </row>
    <row r="131" spans="1:6" ht="9.75">
      <c r="A131" s="698"/>
      <c r="B131" s="716"/>
      <c r="C131" s="698"/>
      <c r="D131" s="84"/>
      <c r="E131" s="701"/>
      <c r="F131" s="703"/>
    </row>
    <row r="132" spans="1:6" ht="9.75">
      <c r="A132" s="697" t="s">
        <v>448</v>
      </c>
      <c r="B132" s="715" t="s">
        <v>589</v>
      </c>
      <c r="C132" s="697" t="s">
        <v>623</v>
      </c>
      <c r="D132" s="84"/>
      <c r="E132" s="700">
        <f>D132-D133</f>
        <v>0</v>
      </c>
      <c r="F132" s="702"/>
    </row>
    <row r="133" spans="1:6" ht="9.75">
      <c r="A133" s="698"/>
      <c r="B133" s="716"/>
      <c r="C133" s="698"/>
      <c r="D133" s="84"/>
      <c r="E133" s="701"/>
      <c r="F133" s="703"/>
    </row>
    <row r="134" spans="1:6" ht="9.75">
      <c r="A134" s="697" t="s">
        <v>449</v>
      </c>
      <c r="B134" s="715" t="s">
        <v>194</v>
      </c>
      <c r="C134" s="697" t="s">
        <v>624</v>
      </c>
      <c r="D134" s="84">
        <v>427687</v>
      </c>
      <c r="E134" s="700">
        <f>D134-D135</f>
        <v>427687</v>
      </c>
      <c r="F134" s="702">
        <v>258585</v>
      </c>
    </row>
    <row r="135" spans="1:6" ht="9.75">
      <c r="A135" s="698"/>
      <c r="B135" s="716"/>
      <c r="C135" s="698"/>
      <c r="D135" s="84"/>
      <c r="E135" s="701"/>
      <c r="F135" s="703"/>
    </row>
    <row r="136" spans="1:6" ht="9.75">
      <c r="A136" s="697" t="s">
        <v>345</v>
      </c>
      <c r="B136" s="717" t="s">
        <v>621</v>
      </c>
      <c r="C136" s="697" t="s">
        <v>625</v>
      </c>
      <c r="D136" s="84"/>
      <c r="E136" s="700">
        <f>D136-D137</f>
        <v>0</v>
      </c>
      <c r="F136" s="702"/>
    </row>
    <row r="137" spans="1:6" ht="9.75">
      <c r="A137" s="698"/>
      <c r="B137" s="718"/>
      <c r="C137" s="698"/>
      <c r="D137" s="84"/>
      <c r="E137" s="701"/>
      <c r="F137" s="703"/>
    </row>
    <row r="138" spans="1:6" ht="9.75">
      <c r="A138" s="697" t="s">
        <v>346</v>
      </c>
      <c r="B138" s="715" t="s">
        <v>329</v>
      </c>
      <c r="C138" s="697" t="s">
        <v>626</v>
      </c>
      <c r="D138" s="84">
        <v>22548</v>
      </c>
      <c r="E138" s="700">
        <f>D138-D139</f>
        <v>22548</v>
      </c>
      <c r="F138" s="702">
        <v>23306</v>
      </c>
    </row>
    <row r="139" spans="1:6" ht="9.75">
      <c r="A139" s="698"/>
      <c r="B139" s="716"/>
      <c r="C139" s="698"/>
      <c r="D139" s="84"/>
      <c r="E139" s="701"/>
      <c r="F139" s="703"/>
    </row>
    <row r="140" spans="1:6" ht="9.75">
      <c r="A140" s="713" t="s">
        <v>478</v>
      </c>
      <c r="B140" s="711" t="s">
        <v>627</v>
      </c>
      <c r="C140" s="688" t="s">
        <v>628</v>
      </c>
      <c r="D140" s="242">
        <f aca="true" t="shared" si="9" ref="D140:F141">SUM(D142+D144+D146+D148)</f>
        <v>2762833</v>
      </c>
      <c r="E140" s="704">
        <f t="shared" si="9"/>
        <v>2762833</v>
      </c>
      <c r="F140" s="706">
        <f t="shared" si="9"/>
        <v>1595867</v>
      </c>
    </row>
    <row r="141" spans="1:6" ht="9.75">
      <c r="A141" s="714"/>
      <c r="B141" s="712"/>
      <c r="C141" s="689"/>
      <c r="D141" s="242">
        <f t="shared" si="9"/>
        <v>0</v>
      </c>
      <c r="E141" s="705">
        <f t="shared" si="9"/>
        <v>0</v>
      </c>
      <c r="F141" s="707">
        <f t="shared" si="9"/>
        <v>0</v>
      </c>
    </row>
    <row r="142" spans="1:6" ht="9.75">
      <c r="A142" s="697" t="s">
        <v>122</v>
      </c>
      <c r="B142" s="717" t="s">
        <v>629</v>
      </c>
      <c r="C142" s="697" t="s">
        <v>630</v>
      </c>
      <c r="D142" s="84"/>
      <c r="E142" s="700">
        <f>D142-D143</f>
        <v>0</v>
      </c>
      <c r="F142" s="702"/>
    </row>
    <row r="143" spans="1:6" ht="9.75">
      <c r="A143" s="698"/>
      <c r="B143" s="718"/>
      <c r="C143" s="698"/>
      <c r="D143" s="84"/>
      <c r="E143" s="701"/>
      <c r="F143" s="703"/>
    </row>
    <row r="144" spans="1:6" ht="9.75">
      <c r="A144" s="697" t="s">
        <v>344</v>
      </c>
      <c r="B144" s="717" t="s">
        <v>631</v>
      </c>
      <c r="C144" s="697" t="s">
        <v>632</v>
      </c>
      <c r="D144" s="84">
        <v>2762833</v>
      </c>
      <c r="E144" s="700">
        <f>D144-D145</f>
        <v>2762833</v>
      </c>
      <c r="F144" s="702">
        <v>1595867</v>
      </c>
    </row>
    <row r="145" spans="1:6" ht="9.75">
      <c r="A145" s="698"/>
      <c r="B145" s="718"/>
      <c r="C145" s="698"/>
      <c r="D145" s="84"/>
      <c r="E145" s="701"/>
      <c r="F145" s="703"/>
    </row>
    <row r="146" spans="1:6" ht="9.75">
      <c r="A146" s="697" t="s">
        <v>451</v>
      </c>
      <c r="B146" s="717" t="s">
        <v>793</v>
      </c>
      <c r="C146" s="697" t="s">
        <v>633</v>
      </c>
      <c r="D146" s="84"/>
      <c r="E146" s="700">
        <f>D146-D147</f>
        <v>0</v>
      </c>
      <c r="F146" s="702"/>
    </row>
    <row r="147" spans="1:6" ht="9.75">
      <c r="A147" s="698"/>
      <c r="B147" s="718"/>
      <c r="C147" s="698"/>
      <c r="D147" s="84"/>
      <c r="E147" s="701"/>
      <c r="F147" s="703"/>
    </row>
    <row r="148" spans="1:6" ht="9.75">
      <c r="A148" s="697" t="s">
        <v>452</v>
      </c>
      <c r="B148" s="717" t="s">
        <v>333</v>
      </c>
      <c r="C148" s="697" t="s">
        <v>634</v>
      </c>
      <c r="D148" s="84"/>
      <c r="E148" s="700">
        <f>D148-D149</f>
        <v>0</v>
      </c>
      <c r="F148" s="702"/>
    </row>
    <row r="149" spans="1:6" ht="9.75">
      <c r="A149" s="698"/>
      <c r="B149" s="718"/>
      <c r="C149" s="698"/>
      <c r="D149" s="84"/>
      <c r="E149" s="701"/>
      <c r="F149" s="703"/>
    </row>
    <row r="150" spans="1:6" ht="9.75">
      <c r="A150" s="713" t="s">
        <v>636</v>
      </c>
      <c r="B150" s="711" t="s">
        <v>764</v>
      </c>
      <c r="C150" s="688" t="s">
        <v>635</v>
      </c>
      <c r="D150" s="242">
        <f aca="true" t="shared" si="10" ref="D150:F151">SUM(D152+D154)</f>
        <v>1754747</v>
      </c>
      <c r="E150" s="704">
        <f t="shared" si="10"/>
        <v>1754747</v>
      </c>
      <c r="F150" s="706">
        <f t="shared" si="10"/>
        <v>2387946</v>
      </c>
    </row>
    <row r="151" spans="1:6" ht="9.75">
      <c r="A151" s="714"/>
      <c r="B151" s="712"/>
      <c r="C151" s="689"/>
      <c r="D151" s="242">
        <f t="shared" si="10"/>
        <v>0</v>
      </c>
      <c r="E151" s="705">
        <f t="shared" si="10"/>
        <v>0</v>
      </c>
      <c r="F151" s="707">
        <f t="shared" si="10"/>
        <v>0</v>
      </c>
    </row>
    <row r="152" spans="1:6" ht="9.75">
      <c r="A152" s="709" t="s">
        <v>134</v>
      </c>
      <c r="B152" s="715" t="s">
        <v>332</v>
      </c>
      <c r="C152" s="697" t="s">
        <v>637</v>
      </c>
      <c r="D152" s="84">
        <v>5696</v>
      </c>
      <c r="E152" s="700">
        <f>D152-D153</f>
        <v>5696</v>
      </c>
      <c r="F152" s="702">
        <v>23197</v>
      </c>
    </row>
    <row r="153" spans="1:6" ht="9.75">
      <c r="A153" s="710"/>
      <c r="B153" s="716"/>
      <c r="C153" s="698"/>
      <c r="D153" s="84"/>
      <c r="E153" s="701"/>
      <c r="F153" s="703"/>
    </row>
    <row r="154" spans="1:6" ht="9.75">
      <c r="A154" s="697" t="s">
        <v>344</v>
      </c>
      <c r="B154" s="715" t="s">
        <v>331</v>
      </c>
      <c r="C154" s="697" t="s">
        <v>638</v>
      </c>
      <c r="D154" s="84">
        <v>1749051</v>
      </c>
      <c r="E154" s="700">
        <f>D154-D155</f>
        <v>1749051</v>
      </c>
      <c r="F154" s="702">
        <v>2364749</v>
      </c>
    </row>
    <row r="155" spans="1:6" ht="9.75">
      <c r="A155" s="698"/>
      <c r="B155" s="716"/>
      <c r="C155" s="698"/>
      <c r="D155" s="84"/>
      <c r="E155" s="701"/>
      <c r="F155" s="703"/>
    </row>
    <row r="156" spans="1:6" ht="9.75">
      <c r="A156" s="713" t="s">
        <v>450</v>
      </c>
      <c r="B156" s="711" t="s">
        <v>195</v>
      </c>
      <c r="C156" s="688" t="s">
        <v>639</v>
      </c>
      <c r="D156" s="242">
        <f aca="true" t="shared" si="11" ref="D156:F157">SUM(D158+D160+D162+D164)</f>
        <v>38689</v>
      </c>
      <c r="E156" s="704">
        <f t="shared" si="11"/>
        <v>38689</v>
      </c>
      <c r="F156" s="706">
        <f t="shared" si="11"/>
        <v>19866</v>
      </c>
    </row>
    <row r="157" spans="1:6" ht="9.75">
      <c r="A157" s="714"/>
      <c r="B157" s="712"/>
      <c r="C157" s="689"/>
      <c r="D157" s="242">
        <f t="shared" si="11"/>
        <v>0</v>
      </c>
      <c r="E157" s="705">
        <f t="shared" si="11"/>
        <v>0</v>
      </c>
      <c r="F157" s="707">
        <f t="shared" si="11"/>
        <v>0</v>
      </c>
    </row>
    <row r="158" spans="1:6" ht="9.75">
      <c r="A158" s="709" t="s">
        <v>128</v>
      </c>
      <c r="B158" s="715" t="s">
        <v>124</v>
      </c>
      <c r="C158" s="697" t="s">
        <v>640</v>
      </c>
      <c r="D158" s="84">
        <v>12811</v>
      </c>
      <c r="E158" s="700">
        <f>D158-D159</f>
        <v>12811</v>
      </c>
      <c r="F158" s="702">
        <v>2979</v>
      </c>
    </row>
    <row r="159" spans="1:6" ht="9.75">
      <c r="A159" s="710"/>
      <c r="B159" s="716"/>
      <c r="C159" s="698"/>
      <c r="D159" s="84"/>
      <c r="E159" s="701"/>
      <c r="F159" s="703"/>
    </row>
    <row r="160" spans="1:6" ht="9.75">
      <c r="A160" s="697" t="s">
        <v>344</v>
      </c>
      <c r="B160" s="715" t="s">
        <v>125</v>
      </c>
      <c r="C160" s="697" t="s">
        <v>641</v>
      </c>
      <c r="D160" s="84">
        <v>25878</v>
      </c>
      <c r="E160" s="700">
        <f>D160-D161</f>
        <v>25878</v>
      </c>
      <c r="F160" s="702">
        <v>16887</v>
      </c>
    </row>
    <row r="161" spans="1:6" ht="9.75">
      <c r="A161" s="698"/>
      <c r="B161" s="716"/>
      <c r="C161" s="698"/>
      <c r="D161" s="84"/>
      <c r="E161" s="701"/>
      <c r="F161" s="703"/>
    </row>
    <row r="162" spans="1:6" ht="9.75">
      <c r="A162" s="697" t="s">
        <v>451</v>
      </c>
      <c r="B162" s="715" t="s">
        <v>126</v>
      </c>
      <c r="C162" s="697" t="s">
        <v>642</v>
      </c>
      <c r="D162" s="84"/>
      <c r="E162" s="700">
        <f>D162-D163</f>
        <v>0</v>
      </c>
      <c r="F162" s="702"/>
    </row>
    <row r="163" spans="1:6" ht="9.75">
      <c r="A163" s="698"/>
      <c r="B163" s="716"/>
      <c r="C163" s="698"/>
      <c r="D163" s="84"/>
      <c r="E163" s="701"/>
      <c r="F163" s="703"/>
    </row>
    <row r="164" spans="1:6" ht="9.75">
      <c r="A164" s="697" t="s">
        <v>452</v>
      </c>
      <c r="B164" s="715" t="s">
        <v>127</v>
      </c>
      <c r="C164" s="697" t="s">
        <v>643</v>
      </c>
      <c r="D164" s="84"/>
      <c r="E164" s="700">
        <f>D164-D165</f>
        <v>0</v>
      </c>
      <c r="F164" s="702"/>
    </row>
    <row r="165" spans="1:6" ht="9.75">
      <c r="A165" s="698"/>
      <c r="B165" s="716"/>
      <c r="C165" s="698"/>
      <c r="D165" s="84"/>
      <c r="E165" s="701"/>
      <c r="F165" s="703"/>
    </row>
    <row r="166" spans="4:6" ht="9.75">
      <c r="D166" s="55"/>
      <c r="E166" s="55"/>
      <c r="F166" s="55"/>
    </row>
    <row r="167" spans="4:6" ht="9.75">
      <c r="D167" s="55"/>
      <c r="E167" s="55"/>
      <c r="F167" s="55"/>
    </row>
    <row r="168" spans="4:6" ht="9.75">
      <c r="D168" s="55"/>
      <c r="E168" s="55"/>
      <c r="F168" s="55"/>
    </row>
    <row r="169" spans="4:6" ht="9.75">
      <c r="D169" s="55"/>
      <c r="E169" s="55"/>
      <c r="F169" s="55"/>
    </row>
    <row r="170" spans="4:6" ht="9.75">
      <c r="D170" s="55"/>
      <c r="E170" s="55"/>
      <c r="F170" s="55"/>
    </row>
    <row r="171" spans="4:6" ht="9.75">
      <c r="D171" s="55"/>
      <c r="E171" s="55"/>
      <c r="F171" s="55"/>
    </row>
    <row r="172" spans="4:6" ht="9.75">
      <c r="D172" s="55"/>
      <c r="E172" s="55"/>
      <c r="F172" s="55"/>
    </row>
    <row r="173" spans="4:6" ht="9.75">
      <c r="D173" s="55"/>
      <c r="E173" s="55"/>
      <c r="F173" s="55"/>
    </row>
    <row r="174" spans="4:6" ht="9.75">
      <c r="D174" s="55"/>
      <c r="E174" s="55"/>
      <c r="F174" s="55"/>
    </row>
    <row r="175" spans="4:6" ht="9.75">
      <c r="D175" s="55"/>
      <c r="E175" s="55"/>
      <c r="F175" s="55"/>
    </row>
    <row r="176" spans="4:6" ht="9.75">
      <c r="D176" s="55"/>
      <c r="E176" s="55"/>
      <c r="F176" s="55"/>
    </row>
    <row r="177" spans="4:6" ht="9.75">
      <c r="D177" s="55"/>
      <c r="E177" s="55"/>
      <c r="F177" s="55"/>
    </row>
    <row r="178" spans="4:6" ht="9.75">
      <c r="D178" s="55"/>
      <c r="E178" s="55"/>
      <c r="F178" s="55"/>
    </row>
    <row r="179" spans="4:6" ht="9.75">
      <c r="D179" s="55"/>
      <c r="E179" s="55"/>
      <c r="F179" s="55"/>
    </row>
    <row r="180" spans="4:6" ht="9.75">
      <c r="D180" s="55"/>
      <c r="E180" s="55"/>
      <c r="F180" s="55"/>
    </row>
    <row r="181" spans="4:6" ht="9.75">
      <c r="D181" s="55"/>
      <c r="E181" s="55"/>
      <c r="F181" s="55"/>
    </row>
    <row r="182" spans="4:6" ht="9.75">
      <c r="D182" s="55"/>
      <c r="E182" s="55"/>
      <c r="F182" s="55"/>
    </row>
    <row r="183" spans="4:6" ht="9.75">
      <c r="D183" s="55"/>
      <c r="E183" s="55"/>
      <c r="F183" s="55"/>
    </row>
    <row r="184" spans="4:6" ht="9.75">
      <c r="D184" s="55"/>
      <c r="E184" s="55"/>
      <c r="F184" s="55"/>
    </row>
    <row r="185" spans="4:6" ht="9.75">
      <c r="D185" s="55"/>
      <c r="E185" s="55"/>
      <c r="F185" s="55"/>
    </row>
    <row r="186" spans="4:6" ht="9.75">
      <c r="D186" s="55"/>
      <c r="E186" s="55"/>
      <c r="F186" s="55"/>
    </row>
    <row r="187" spans="4:6" ht="9.75">
      <c r="D187" s="55"/>
      <c r="E187" s="55"/>
      <c r="F187" s="55"/>
    </row>
    <row r="188" spans="4:6" ht="9.75">
      <c r="D188" s="55"/>
      <c r="E188" s="55"/>
      <c r="F188" s="55"/>
    </row>
    <row r="189" spans="4:6" ht="9.75">
      <c r="D189" s="55"/>
      <c r="E189" s="55"/>
      <c r="F189" s="55"/>
    </row>
    <row r="190" spans="4:6" ht="9.75">
      <c r="D190" s="55"/>
      <c r="E190" s="55"/>
      <c r="F190" s="55"/>
    </row>
    <row r="191" spans="4:6" ht="9.75">
      <c r="D191" s="55"/>
      <c r="E191" s="55"/>
      <c r="F191" s="55"/>
    </row>
    <row r="192" spans="4:6" ht="9.75">
      <c r="D192" s="55"/>
      <c r="E192" s="55"/>
      <c r="F192" s="55"/>
    </row>
    <row r="193" spans="4:6" ht="9.75">
      <c r="D193" s="55"/>
      <c r="E193" s="55"/>
      <c r="F193" s="55"/>
    </row>
    <row r="194" spans="4:6" ht="9.75">
      <c r="D194" s="55"/>
      <c r="E194" s="55"/>
      <c r="F194" s="55"/>
    </row>
    <row r="195" spans="4:6" ht="9.75">
      <c r="D195" s="55"/>
      <c r="E195" s="55"/>
      <c r="F195" s="55"/>
    </row>
    <row r="196" spans="4:6" ht="9.75">
      <c r="D196" s="55"/>
      <c r="E196" s="55"/>
      <c r="F196" s="55"/>
    </row>
    <row r="197" spans="4:6" ht="9.75">
      <c r="D197" s="55"/>
      <c r="E197" s="55"/>
      <c r="F197" s="55"/>
    </row>
    <row r="198" spans="4:6" ht="9.75">
      <c r="D198" s="55"/>
      <c r="E198" s="55"/>
      <c r="F198" s="55"/>
    </row>
    <row r="199" spans="4:6" ht="9.75">
      <c r="D199" s="55"/>
      <c r="E199" s="55"/>
      <c r="F199" s="55"/>
    </row>
    <row r="200" spans="4:6" ht="9.75">
      <c r="D200" s="55"/>
      <c r="E200" s="55"/>
      <c r="F200" s="55"/>
    </row>
    <row r="201" spans="4:6" ht="9.75">
      <c r="D201" s="55"/>
      <c r="E201" s="55"/>
      <c r="F201" s="55"/>
    </row>
    <row r="202" spans="4:6" ht="9.75">
      <c r="D202" s="55"/>
      <c r="E202" s="55"/>
      <c r="F202" s="55"/>
    </row>
    <row r="203" spans="4:6" ht="9.75">
      <c r="D203" s="55"/>
      <c r="E203" s="55"/>
      <c r="F203" s="55"/>
    </row>
    <row r="204" spans="4:6" ht="9.75">
      <c r="D204" s="55"/>
      <c r="E204" s="55"/>
      <c r="F204" s="55"/>
    </row>
    <row r="205" spans="4:6" ht="9.75">
      <c r="D205" s="55"/>
      <c r="E205" s="55"/>
      <c r="F205" s="55"/>
    </row>
    <row r="206" spans="4:6" ht="9.75">
      <c r="D206" s="55"/>
      <c r="E206" s="55"/>
      <c r="F206" s="55"/>
    </row>
    <row r="207" spans="4:6" ht="9.75">
      <c r="D207" s="55"/>
      <c r="E207" s="55"/>
      <c r="F207" s="55"/>
    </row>
    <row r="208" spans="4:6" ht="9.75">
      <c r="D208" s="55"/>
      <c r="E208" s="55"/>
      <c r="F208" s="55"/>
    </row>
    <row r="209" spans="4:6" ht="9.75">
      <c r="D209" s="55"/>
      <c r="E209" s="55"/>
      <c r="F209" s="55"/>
    </row>
    <row r="210" spans="4:6" ht="9.75">
      <c r="D210" s="55"/>
      <c r="E210" s="55"/>
      <c r="F210" s="55"/>
    </row>
    <row r="211" spans="4:6" ht="9.75">
      <c r="D211" s="55"/>
      <c r="E211" s="55"/>
      <c r="F211" s="55"/>
    </row>
    <row r="212" spans="4:6" ht="9.75">
      <c r="D212" s="55"/>
      <c r="E212" s="55"/>
      <c r="F212" s="55"/>
    </row>
    <row r="213" spans="4:6" ht="9.75">
      <c r="D213" s="55"/>
      <c r="E213" s="55"/>
      <c r="F213" s="55"/>
    </row>
    <row r="214" spans="4:6" ht="9.75">
      <c r="D214" s="55"/>
      <c r="E214" s="55"/>
      <c r="F214" s="55"/>
    </row>
    <row r="215" spans="4:6" ht="9.75">
      <c r="D215" s="55"/>
      <c r="E215" s="55"/>
      <c r="F215" s="55"/>
    </row>
    <row r="216" spans="4:6" ht="9.75">
      <c r="D216" s="55"/>
      <c r="E216" s="55"/>
      <c r="F216" s="55"/>
    </row>
    <row r="217" spans="4:6" ht="9.75">
      <c r="D217" s="55"/>
      <c r="E217" s="55"/>
      <c r="F217" s="55"/>
    </row>
    <row r="218" spans="4:6" ht="9.75">
      <c r="D218" s="55"/>
      <c r="E218" s="55"/>
      <c r="F218" s="55"/>
    </row>
    <row r="219" spans="4:6" ht="9.75">
      <c r="D219" s="55"/>
      <c r="E219" s="55"/>
      <c r="F219" s="55"/>
    </row>
    <row r="220" spans="4:6" ht="9.75">
      <c r="D220" s="55"/>
      <c r="E220" s="55"/>
      <c r="F220" s="55"/>
    </row>
    <row r="221" spans="4:6" ht="9.75">
      <c r="D221" s="55"/>
      <c r="E221" s="55"/>
      <c r="F221" s="55"/>
    </row>
    <row r="222" spans="4:6" ht="9.75">
      <c r="D222" s="55"/>
      <c r="E222" s="55"/>
      <c r="F222" s="55"/>
    </row>
    <row r="223" spans="4:6" ht="9.75">
      <c r="D223" s="55"/>
      <c r="E223" s="55"/>
      <c r="F223" s="55"/>
    </row>
    <row r="224" spans="4:6" ht="9.75">
      <c r="D224" s="55"/>
      <c r="E224" s="55"/>
      <c r="F224" s="55"/>
    </row>
    <row r="225" spans="4:6" ht="9.75">
      <c r="D225" s="55"/>
      <c r="E225" s="55"/>
      <c r="F225" s="55"/>
    </row>
    <row r="226" spans="4:6" ht="9.75">
      <c r="D226" s="55"/>
      <c r="E226" s="55"/>
      <c r="F226" s="55"/>
    </row>
    <row r="227" spans="4:6" ht="9.75">
      <c r="D227" s="55"/>
      <c r="E227" s="55"/>
      <c r="F227" s="55"/>
    </row>
    <row r="228" spans="4:6" ht="9.75">
      <c r="D228" s="55"/>
      <c r="E228" s="55"/>
      <c r="F228" s="55"/>
    </row>
    <row r="229" spans="4:6" ht="9.75">
      <c r="D229" s="55"/>
      <c r="E229" s="55"/>
      <c r="F229" s="55"/>
    </row>
    <row r="230" spans="4:6" ht="9.75">
      <c r="D230" s="55"/>
      <c r="E230" s="55"/>
      <c r="F230" s="55"/>
    </row>
    <row r="231" spans="4:6" ht="9.75">
      <c r="D231" s="55"/>
      <c r="E231" s="55"/>
      <c r="F231" s="55"/>
    </row>
    <row r="232" spans="4:6" ht="9.75">
      <c r="D232" s="55"/>
      <c r="E232" s="55"/>
      <c r="F232" s="55"/>
    </row>
    <row r="233" spans="4:6" ht="9.75">
      <c r="D233" s="55"/>
      <c r="E233" s="55"/>
      <c r="F233" s="55"/>
    </row>
    <row r="234" spans="4:6" ht="9.75">
      <c r="D234" s="55"/>
      <c r="E234" s="55"/>
      <c r="F234" s="55"/>
    </row>
    <row r="235" spans="4:6" ht="9.75">
      <c r="D235" s="55"/>
      <c r="E235" s="55"/>
      <c r="F235" s="55"/>
    </row>
    <row r="236" spans="4:6" ht="9.75">
      <c r="D236" s="55"/>
      <c r="E236" s="55"/>
      <c r="F236" s="55"/>
    </row>
    <row r="237" spans="4:6" ht="9.75">
      <c r="D237" s="55"/>
      <c r="E237" s="55"/>
      <c r="F237" s="55"/>
    </row>
    <row r="238" spans="4:6" ht="9.75">
      <c r="D238" s="55"/>
      <c r="E238" s="55"/>
      <c r="F238" s="55"/>
    </row>
    <row r="239" spans="4:6" ht="9.75">
      <c r="D239" s="55"/>
      <c r="E239" s="55"/>
      <c r="F239" s="55"/>
    </row>
    <row r="240" spans="4:6" ht="9.75">
      <c r="D240" s="55"/>
      <c r="E240" s="55"/>
      <c r="F240" s="55"/>
    </row>
    <row r="241" spans="4:6" ht="9.75">
      <c r="D241" s="55"/>
      <c r="E241" s="55"/>
      <c r="F241" s="55"/>
    </row>
    <row r="242" spans="4:6" ht="9.75">
      <c r="D242" s="55"/>
      <c r="E242" s="55"/>
      <c r="F242" s="55"/>
    </row>
    <row r="243" spans="4:6" ht="9.75">
      <c r="D243" s="55"/>
      <c r="E243" s="55"/>
      <c r="F243" s="55"/>
    </row>
    <row r="244" spans="4:6" ht="9.75">
      <c r="D244" s="55"/>
      <c r="E244" s="55"/>
      <c r="F244" s="55"/>
    </row>
    <row r="245" spans="4:6" ht="9.75">
      <c r="D245" s="55"/>
      <c r="E245" s="55"/>
      <c r="F245" s="55"/>
    </row>
    <row r="246" spans="4:6" ht="9.75">
      <c r="D246" s="55"/>
      <c r="E246" s="55"/>
      <c r="F246" s="55"/>
    </row>
    <row r="247" spans="4:6" ht="9.75">
      <c r="D247" s="55"/>
      <c r="E247" s="55"/>
      <c r="F247" s="55"/>
    </row>
    <row r="248" spans="4:6" ht="9.75">
      <c r="D248" s="55"/>
      <c r="E248" s="55"/>
      <c r="F248" s="55"/>
    </row>
    <row r="249" spans="4:6" ht="9.75">
      <c r="D249" s="55"/>
      <c r="E249" s="55"/>
      <c r="F249" s="55"/>
    </row>
    <row r="250" spans="4:6" ht="9.75">
      <c r="D250" s="55"/>
      <c r="E250" s="55"/>
      <c r="F250" s="55"/>
    </row>
    <row r="251" spans="4:6" ht="9.75">
      <c r="D251" s="55"/>
      <c r="E251" s="55"/>
      <c r="F251" s="55"/>
    </row>
    <row r="252" spans="4:6" ht="9.75">
      <c r="D252" s="55"/>
      <c r="E252" s="55"/>
      <c r="F252" s="55"/>
    </row>
    <row r="253" spans="4:6" ht="9.75">
      <c r="D253" s="55"/>
      <c r="E253" s="55"/>
      <c r="F253" s="55"/>
    </row>
    <row r="254" spans="4:6" ht="9.75">
      <c r="D254" s="55"/>
      <c r="E254" s="55"/>
      <c r="F254" s="55"/>
    </row>
    <row r="255" spans="4:6" ht="9.75">
      <c r="D255" s="55"/>
      <c r="E255" s="55"/>
      <c r="F255" s="55"/>
    </row>
    <row r="256" spans="4:6" ht="9.75">
      <c r="D256" s="55"/>
      <c r="E256" s="55"/>
      <c r="F256" s="55"/>
    </row>
    <row r="257" spans="4:6" ht="9.75">
      <c r="D257" s="55"/>
      <c r="E257" s="55"/>
      <c r="F257" s="55"/>
    </row>
    <row r="258" spans="4:6" ht="9.75">
      <c r="D258" s="55"/>
      <c r="E258" s="55"/>
      <c r="F258" s="55"/>
    </row>
    <row r="259" spans="4:6" ht="9.75">
      <c r="D259" s="55"/>
      <c r="E259" s="55"/>
      <c r="F259" s="55"/>
    </row>
    <row r="260" spans="4:6" ht="9.75">
      <c r="D260" s="55"/>
      <c r="E260" s="55"/>
      <c r="F260" s="55"/>
    </row>
    <row r="261" spans="4:6" ht="9.75">
      <c r="D261" s="55"/>
      <c r="E261" s="55"/>
      <c r="F261" s="55"/>
    </row>
    <row r="262" spans="4:6" ht="9.75">
      <c r="D262" s="55"/>
      <c r="E262" s="55"/>
      <c r="F262" s="55"/>
    </row>
    <row r="263" spans="4:6" ht="9.75">
      <c r="D263" s="55"/>
      <c r="E263" s="55"/>
      <c r="F263" s="55"/>
    </row>
    <row r="264" spans="4:6" ht="9.75">
      <c r="D264" s="55"/>
      <c r="E264" s="55"/>
      <c r="F264" s="55"/>
    </row>
    <row r="265" spans="4:6" ht="9.75">
      <c r="D265" s="55"/>
      <c r="E265" s="55"/>
      <c r="F265" s="55"/>
    </row>
    <row r="266" spans="4:6" ht="9.75">
      <c r="D266" s="55"/>
      <c r="E266" s="55"/>
      <c r="F266" s="55"/>
    </row>
    <row r="267" spans="4:6" ht="9.75">
      <c r="D267" s="55"/>
      <c r="E267" s="55"/>
      <c r="F267" s="55"/>
    </row>
    <row r="268" spans="4:6" ht="9.75">
      <c r="D268" s="55"/>
      <c r="E268" s="55"/>
      <c r="F268" s="55"/>
    </row>
    <row r="269" spans="4:6" ht="9.75">
      <c r="D269" s="55"/>
      <c r="E269" s="55"/>
      <c r="F269" s="55"/>
    </row>
    <row r="270" spans="4:6" ht="9.75">
      <c r="D270" s="55"/>
      <c r="E270" s="55"/>
      <c r="F270" s="55"/>
    </row>
    <row r="271" spans="4:6" ht="9.75">
      <c r="D271" s="55"/>
      <c r="E271" s="55"/>
      <c r="F271" s="55"/>
    </row>
    <row r="272" spans="4:6" ht="9.75">
      <c r="D272" s="55"/>
      <c r="E272" s="55"/>
      <c r="F272" s="55"/>
    </row>
    <row r="273" spans="4:6" ht="9.75">
      <c r="D273" s="55"/>
      <c r="E273" s="55"/>
      <c r="F273" s="55"/>
    </row>
    <row r="274" spans="4:6" ht="9.75">
      <c r="D274" s="55"/>
      <c r="E274" s="55"/>
      <c r="F274" s="55"/>
    </row>
    <row r="275" spans="4:6" ht="9.75">
      <c r="D275" s="55"/>
      <c r="E275" s="55"/>
      <c r="F275" s="55"/>
    </row>
    <row r="276" spans="4:6" ht="9.75">
      <c r="D276" s="55"/>
      <c r="E276" s="55"/>
      <c r="F276" s="55"/>
    </row>
    <row r="277" spans="4:6" ht="9.75">
      <c r="D277" s="55"/>
      <c r="E277" s="55"/>
      <c r="F277" s="55"/>
    </row>
    <row r="278" spans="4:6" ht="9.75">
      <c r="D278" s="55"/>
      <c r="E278" s="55"/>
      <c r="F278" s="55"/>
    </row>
    <row r="279" spans="4:6" ht="9.75">
      <c r="D279" s="55"/>
      <c r="E279" s="55"/>
      <c r="F279" s="55"/>
    </row>
    <row r="280" spans="4:6" ht="9.75">
      <c r="D280" s="55"/>
      <c r="E280" s="55"/>
      <c r="F280" s="55"/>
    </row>
    <row r="281" spans="4:6" ht="9.75">
      <c r="D281" s="55"/>
      <c r="E281" s="55"/>
      <c r="F281" s="55"/>
    </row>
    <row r="282" spans="4:6" ht="9.75">
      <c r="D282" s="55"/>
      <c r="E282" s="55"/>
      <c r="F282" s="55"/>
    </row>
    <row r="283" spans="4:6" ht="9.75">
      <c r="D283" s="55"/>
      <c r="E283" s="55"/>
      <c r="F283" s="55"/>
    </row>
    <row r="284" spans="4:6" ht="9.75">
      <c r="D284" s="55"/>
      <c r="E284" s="55"/>
      <c r="F284" s="55"/>
    </row>
    <row r="285" spans="4:6" ht="9.75">
      <c r="D285" s="55"/>
      <c r="E285" s="55"/>
      <c r="F285" s="55"/>
    </row>
    <row r="286" spans="4:6" ht="9.75">
      <c r="D286" s="55"/>
      <c r="E286" s="55"/>
      <c r="F286" s="55"/>
    </row>
    <row r="287" spans="4:6" ht="9.75">
      <c r="D287" s="55"/>
      <c r="E287" s="55"/>
      <c r="F287" s="55"/>
    </row>
    <row r="288" spans="4:6" ht="9.75">
      <c r="D288" s="55"/>
      <c r="E288" s="55"/>
      <c r="F288" s="55"/>
    </row>
    <row r="289" spans="4:6" ht="9.75">
      <c r="D289" s="55"/>
      <c r="E289" s="55"/>
      <c r="F289" s="55"/>
    </row>
    <row r="290" spans="4:6" ht="9.75">
      <c r="D290" s="55"/>
      <c r="E290" s="55"/>
      <c r="F290" s="55"/>
    </row>
    <row r="291" spans="4:6" ht="9.75">
      <c r="D291" s="55"/>
      <c r="E291" s="55"/>
      <c r="F291" s="55"/>
    </row>
    <row r="292" spans="4:6" ht="9.75">
      <c r="D292" s="55"/>
      <c r="E292" s="55"/>
      <c r="F292" s="55"/>
    </row>
    <row r="293" spans="4:6" ht="9.75">
      <c r="D293" s="55"/>
      <c r="E293" s="55"/>
      <c r="F293" s="55"/>
    </row>
    <row r="294" spans="4:6" ht="9.75">
      <c r="D294" s="55"/>
      <c r="E294" s="55"/>
      <c r="F294" s="55"/>
    </row>
    <row r="295" spans="4:6" ht="9.75">
      <c r="D295" s="55"/>
      <c r="E295" s="55"/>
      <c r="F295" s="55"/>
    </row>
    <row r="296" spans="4:6" ht="9.75">
      <c r="D296" s="55"/>
      <c r="E296" s="55"/>
      <c r="F296" s="55"/>
    </row>
    <row r="297" spans="4:6" ht="9.75">
      <c r="D297" s="55"/>
      <c r="E297" s="55"/>
      <c r="F297" s="55"/>
    </row>
    <row r="298" spans="4:6" ht="9.75">
      <c r="D298" s="55"/>
      <c r="E298" s="55"/>
      <c r="F298" s="55"/>
    </row>
    <row r="299" spans="4:6" ht="9.75">
      <c r="D299" s="55"/>
      <c r="E299" s="55"/>
      <c r="F299" s="55"/>
    </row>
    <row r="300" spans="4:6" ht="9.75">
      <c r="D300" s="55"/>
      <c r="E300" s="55"/>
      <c r="F300" s="55"/>
    </row>
    <row r="301" spans="4:6" ht="9.75">
      <c r="D301" s="55"/>
      <c r="E301" s="55"/>
      <c r="F301" s="55"/>
    </row>
    <row r="302" spans="4:6" ht="9.75">
      <c r="D302" s="55"/>
      <c r="E302" s="55"/>
      <c r="F302" s="55"/>
    </row>
    <row r="303" spans="4:6" ht="9.75">
      <c r="D303" s="55"/>
      <c r="E303" s="55"/>
      <c r="F303" s="55"/>
    </row>
    <row r="304" spans="4:6" ht="9.75">
      <c r="D304" s="55"/>
      <c r="E304" s="55"/>
      <c r="F304" s="55"/>
    </row>
    <row r="305" spans="4:6" ht="9.75">
      <c r="D305" s="55"/>
      <c r="E305" s="55"/>
      <c r="F305" s="55"/>
    </row>
    <row r="306" spans="4:6" ht="9.75">
      <c r="D306" s="55"/>
      <c r="E306" s="55"/>
      <c r="F306" s="55"/>
    </row>
    <row r="307" spans="4:6" ht="9.75">
      <c r="D307" s="55"/>
      <c r="E307" s="55"/>
      <c r="F307" s="55"/>
    </row>
    <row r="308" spans="4:6" ht="9.75">
      <c r="D308" s="55"/>
      <c r="E308" s="55"/>
      <c r="F308" s="55"/>
    </row>
    <row r="309" spans="4:6" ht="9.75">
      <c r="D309" s="55"/>
      <c r="E309" s="55"/>
      <c r="F309" s="55"/>
    </row>
    <row r="310" spans="4:6" ht="9.75">
      <c r="D310" s="55"/>
      <c r="E310" s="55"/>
      <c r="F310" s="55"/>
    </row>
    <row r="311" spans="4:6" ht="9.75">
      <c r="D311" s="55"/>
      <c r="E311" s="55"/>
      <c r="F311" s="55"/>
    </row>
    <row r="312" spans="4:6" ht="9.75">
      <c r="D312" s="55"/>
      <c r="E312" s="55"/>
      <c r="F312" s="55"/>
    </row>
    <row r="313" spans="4:6" ht="9.75">
      <c r="D313" s="55"/>
      <c r="E313" s="55"/>
      <c r="F313" s="55"/>
    </row>
    <row r="314" spans="4:6" ht="9.75">
      <c r="D314" s="55"/>
      <c r="E314" s="55"/>
      <c r="F314" s="55"/>
    </row>
    <row r="315" spans="4:6" ht="9.75">
      <c r="D315" s="55"/>
      <c r="E315" s="55"/>
      <c r="F315" s="55"/>
    </row>
    <row r="316" spans="4:6" ht="9.75">
      <c r="D316" s="55"/>
      <c r="E316" s="55"/>
      <c r="F316" s="55"/>
    </row>
    <row r="317" spans="4:6" ht="9.75">
      <c r="D317" s="55"/>
      <c r="E317" s="55"/>
      <c r="F317" s="55"/>
    </row>
    <row r="318" spans="4:6" ht="9.75">
      <c r="D318" s="55"/>
      <c r="E318" s="55"/>
      <c r="F318" s="55"/>
    </row>
    <row r="319" spans="4:6" ht="9.75">
      <c r="D319" s="55"/>
      <c r="E319" s="55"/>
      <c r="F319" s="55"/>
    </row>
    <row r="320" spans="4:6" ht="9.75">
      <c r="D320" s="55"/>
      <c r="E320" s="55"/>
      <c r="F320" s="55"/>
    </row>
    <row r="321" spans="4:6" ht="9.75">
      <c r="D321" s="55"/>
      <c r="E321" s="55"/>
      <c r="F321" s="55"/>
    </row>
    <row r="322" spans="4:6" ht="9.75">
      <c r="D322" s="55"/>
      <c r="E322" s="55"/>
      <c r="F322" s="55"/>
    </row>
    <row r="323" spans="4:6" ht="9.75">
      <c r="D323" s="55"/>
      <c r="E323" s="55"/>
      <c r="F323" s="55"/>
    </row>
    <row r="324" spans="4:6" ht="9.75">
      <c r="D324" s="55"/>
      <c r="E324" s="55"/>
      <c r="F324" s="55"/>
    </row>
    <row r="325" spans="4:6" ht="9.75">
      <c r="D325" s="55"/>
      <c r="E325" s="55"/>
      <c r="F325" s="55"/>
    </row>
    <row r="326" spans="4:6" ht="9.75">
      <c r="D326" s="55"/>
      <c r="E326" s="55"/>
      <c r="F326" s="55"/>
    </row>
    <row r="327" spans="4:6" ht="9.75">
      <c r="D327" s="55"/>
      <c r="E327" s="55"/>
      <c r="F327" s="55"/>
    </row>
    <row r="328" spans="4:6" ht="9.75">
      <c r="D328" s="55"/>
      <c r="E328" s="55"/>
      <c r="F328" s="55"/>
    </row>
    <row r="329" spans="4:6" ht="9.75">
      <c r="D329" s="55"/>
      <c r="E329" s="55"/>
      <c r="F329" s="55"/>
    </row>
    <row r="330" spans="4:6" ht="9.75">
      <c r="D330" s="55"/>
      <c r="E330" s="55"/>
      <c r="F330" s="55"/>
    </row>
    <row r="331" spans="4:6" ht="9.75">
      <c r="D331" s="55"/>
      <c r="E331" s="55"/>
      <c r="F331" s="55"/>
    </row>
    <row r="332" spans="4:6" ht="9.75">
      <c r="D332" s="55"/>
      <c r="E332" s="55"/>
      <c r="F332" s="55"/>
    </row>
    <row r="333" spans="4:6" ht="9.75">
      <c r="D333" s="55"/>
      <c r="E333" s="55"/>
      <c r="F333" s="55"/>
    </row>
    <row r="334" spans="4:6" ht="9.75">
      <c r="D334" s="55"/>
      <c r="E334" s="55"/>
      <c r="F334" s="55"/>
    </row>
    <row r="335" spans="4:6" ht="9.75">
      <c r="D335" s="55"/>
      <c r="E335" s="55"/>
      <c r="F335" s="55"/>
    </row>
    <row r="336" spans="4:6" ht="9.75">
      <c r="D336" s="55"/>
      <c r="E336" s="55"/>
      <c r="F336" s="55"/>
    </row>
    <row r="337" spans="4:6" ht="9.75">
      <c r="D337" s="55"/>
      <c r="E337" s="55"/>
      <c r="F337" s="55"/>
    </row>
    <row r="338" spans="4:6" ht="9.75">
      <c r="D338" s="55"/>
      <c r="E338" s="55"/>
      <c r="F338" s="55"/>
    </row>
    <row r="339" spans="4:6" ht="9.75">
      <c r="D339" s="55"/>
      <c r="E339" s="55"/>
      <c r="F339" s="55"/>
    </row>
    <row r="340" spans="4:6" ht="9.75">
      <c r="D340" s="55"/>
      <c r="E340" s="55"/>
      <c r="F340" s="55"/>
    </row>
    <row r="341" spans="4:6" ht="9.75">
      <c r="D341" s="55"/>
      <c r="E341" s="55"/>
      <c r="F341" s="55"/>
    </row>
    <row r="342" spans="4:6" ht="9.75">
      <c r="D342" s="55"/>
      <c r="E342" s="55"/>
      <c r="F342" s="55"/>
    </row>
    <row r="343" spans="4:6" ht="9.75">
      <c r="D343" s="55"/>
      <c r="E343" s="55"/>
      <c r="F343" s="55"/>
    </row>
    <row r="344" spans="4:6" ht="9.75">
      <c r="D344" s="55"/>
      <c r="E344" s="55"/>
      <c r="F344" s="55"/>
    </row>
    <row r="345" spans="4:6" ht="9.75">
      <c r="D345" s="55"/>
      <c r="E345" s="55"/>
      <c r="F345" s="55"/>
    </row>
    <row r="346" spans="4:6" ht="9.75">
      <c r="D346" s="55"/>
      <c r="E346" s="55"/>
      <c r="F346" s="55"/>
    </row>
    <row r="347" spans="4:6" ht="9.75">
      <c r="D347" s="55"/>
      <c r="E347" s="55"/>
      <c r="F347" s="55"/>
    </row>
    <row r="348" spans="4:6" ht="9.75">
      <c r="D348" s="55"/>
      <c r="E348" s="55"/>
      <c r="F348" s="55"/>
    </row>
    <row r="349" spans="4:6" ht="9.75">
      <c r="D349" s="55"/>
      <c r="E349" s="55"/>
      <c r="F349" s="55"/>
    </row>
    <row r="350" spans="4:6" ht="9.75">
      <c r="D350" s="55"/>
      <c r="E350" s="55"/>
      <c r="F350" s="55"/>
    </row>
    <row r="351" spans="4:6" ht="9.75">
      <c r="D351" s="55"/>
      <c r="E351" s="55"/>
      <c r="F351" s="55"/>
    </row>
    <row r="352" spans="4:6" ht="9.75">
      <c r="D352" s="55"/>
      <c r="E352" s="55"/>
      <c r="F352" s="55"/>
    </row>
    <row r="353" spans="4:6" ht="9.75">
      <c r="D353" s="55"/>
      <c r="E353" s="55"/>
      <c r="F353" s="55"/>
    </row>
    <row r="354" spans="4:6" ht="9.75">
      <c r="D354" s="55"/>
      <c r="E354" s="55"/>
      <c r="F354" s="55"/>
    </row>
    <row r="355" spans="4:6" ht="9.75">
      <c r="D355" s="55"/>
      <c r="E355" s="55"/>
      <c r="F355" s="55"/>
    </row>
    <row r="356" spans="4:6" ht="9.75">
      <c r="D356" s="55"/>
      <c r="E356" s="55"/>
      <c r="F356" s="55"/>
    </row>
    <row r="357" spans="4:6" ht="9.75">
      <c r="D357" s="55"/>
      <c r="E357" s="55"/>
      <c r="F357" s="55"/>
    </row>
    <row r="358" spans="4:6" ht="9.75">
      <c r="D358" s="55"/>
      <c r="E358" s="55"/>
      <c r="F358" s="55"/>
    </row>
    <row r="359" spans="4:6" ht="9.75">
      <c r="D359" s="55"/>
      <c r="E359" s="55"/>
      <c r="F359" s="55"/>
    </row>
    <row r="360" spans="4:6" ht="9.75">
      <c r="D360" s="55"/>
      <c r="E360" s="55"/>
      <c r="F360" s="55"/>
    </row>
    <row r="361" spans="4:6" ht="9.75">
      <c r="D361" s="55"/>
      <c r="E361" s="55"/>
      <c r="F361" s="55"/>
    </row>
    <row r="362" spans="4:6" ht="9.75">
      <c r="D362" s="55"/>
      <c r="E362" s="55"/>
      <c r="F362" s="55"/>
    </row>
    <row r="363" spans="4:6" ht="9.75">
      <c r="D363" s="55"/>
      <c r="E363" s="55"/>
      <c r="F363" s="55"/>
    </row>
    <row r="364" spans="4:6" ht="9.75">
      <c r="D364" s="55"/>
      <c r="E364" s="55"/>
      <c r="F364" s="55"/>
    </row>
    <row r="365" spans="4:6" ht="9.75">
      <c r="D365" s="55"/>
      <c r="E365" s="55"/>
      <c r="F365" s="55"/>
    </row>
    <row r="366" spans="4:6" ht="9.75">
      <c r="D366" s="55"/>
      <c r="E366" s="55"/>
      <c r="F366" s="55"/>
    </row>
    <row r="367" spans="4:6" ht="9.75">
      <c r="D367" s="55"/>
      <c r="E367" s="55"/>
      <c r="F367" s="55"/>
    </row>
    <row r="368" spans="4:6" ht="9.75">
      <c r="D368" s="55"/>
      <c r="E368" s="55"/>
      <c r="F368" s="55"/>
    </row>
    <row r="369" spans="4:6" ht="9.75">
      <c r="D369" s="55"/>
      <c r="E369" s="55"/>
      <c r="F369" s="55"/>
    </row>
    <row r="370" spans="4:6" ht="9.75">
      <c r="D370" s="55"/>
      <c r="E370" s="55"/>
      <c r="F370" s="55"/>
    </row>
    <row r="371" spans="4:6" ht="9.75">
      <c r="D371" s="55"/>
      <c r="E371" s="55"/>
      <c r="F371" s="55"/>
    </row>
    <row r="372" spans="4:6" ht="9.75">
      <c r="D372" s="55"/>
      <c r="E372" s="55"/>
      <c r="F372" s="55"/>
    </row>
    <row r="373" spans="4:6" ht="9.75">
      <c r="D373" s="55"/>
      <c r="E373" s="55"/>
      <c r="F373" s="55"/>
    </row>
    <row r="374" spans="4:6" ht="9.75">
      <c r="D374" s="55"/>
      <c r="E374" s="55"/>
      <c r="F374" s="55"/>
    </row>
    <row r="375" spans="4:6" ht="9.75">
      <c r="D375" s="55"/>
      <c r="E375" s="55"/>
      <c r="F375" s="55"/>
    </row>
    <row r="376" spans="4:6" ht="9.75">
      <c r="D376" s="55"/>
      <c r="E376" s="55"/>
      <c r="F376" s="55"/>
    </row>
    <row r="377" spans="4:6" ht="9.75">
      <c r="D377" s="55"/>
      <c r="E377" s="55"/>
      <c r="F377" s="55"/>
    </row>
    <row r="378" spans="4:6" ht="9.75">
      <c r="D378" s="55"/>
      <c r="E378" s="55"/>
      <c r="F378" s="55"/>
    </row>
    <row r="379" spans="4:6" ht="9.75">
      <c r="D379" s="55"/>
      <c r="E379" s="55"/>
      <c r="F379" s="55"/>
    </row>
    <row r="380" spans="4:6" ht="9.75">
      <c r="D380" s="55"/>
      <c r="E380" s="55"/>
      <c r="F380" s="55"/>
    </row>
    <row r="381" spans="4:6" ht="9.75">
      <c r="D381" s="55"/>
      <c r="E381" s="55"/>
      <c r="F381" s="55"/>
    </row>
    <row r="382" spans="4:6" ht="9.75">
      <c r="D382" s="55"/>
      <c r="E382" s="55"/>
      <c r="F382" s="55"/>
    </row>
    <row r="383" spans="4:6" ht="9.75">
      <c r="D383" s="55"/>
      <c r="E383" s="55"/>
      <c r="F383" s="55"/>
    </row>
    <row r="384" spans="4:6" ht="9.75">
      <c r="D384" s="55"/>
      <c r="E384" s="55"/>
      <c r="F384" s="55"/>
    </row>
    <row r="385" spans="4:6" ht="9.75">
      <c r="D385" s="55"/>
      <c r="E385" s="55"/>
      <c r="F385" s="55"/>
    </row>
    <row r="386" spans="4:6" ht="9.75">
      <c r="D386" s="55"/>
      <c r="E386" s="55"/>
      <c r="F386" s="55"/>
    </row>
    <row r="387" spans="4:6" ht="9.75">
      <c r="D387" s="55"/>
      <c r="E387" s="55"/>
      <c r="F387" s="55"/>
    </row>
    <row r="388" spans="4:6" ht="9.75">
      <c r="D388" s="55"/>
      <c r="E388" s="55"/>
      <c r="F388" s="55"/>
    </row>
    <row r="389" spans="4:6" ht="9.75">
      <c r="D389" s="55"/>
      <c r="E389" s="55"/>
      <c r="F389" s="55"/>
    </row>
    <row r="390" spans="4:6" ht="9.75">
      <c r="D390" s="55"/>
      <c r="E390" s="55"/>
      <c r="F390" s="55"/>
    </row>
    <row r="391" spans="4:6" ht="9.75">
      <c r="D391" s="55"/>
      <c r="E391" s="55"/>
      <c r="F391" s="55"/>
    </row>
    <row r="392" spans="4:6" ht="9.75">
      <c r="D392" s="55"/>
      <c r="E392" s="55"/>
      <c r="F392" s="55"/>
    </row>
    <row r="393" spans="4:6" ht="9.75">
      <c r="D393" s="55"/>
      <c r="E393" s="55"/>
      <c r="F393" s="55"/>
    </row>
    <row r="394" spans="4:6" ht="9.75">
      <c r="D394" s="55"/>
      <c r="E394" s="55"/>
      <c r="F394" s="55"/>
    </row>
    <row r="395" spans="4:6" ht="9.75">
      <c r="D395" s="55"/>
      <c r="E395" s="55"/>
      <c r="F395" s="55"/>
    </row>
    <row r="396" spans="4:6" ht="9.75">
      <c r="D396" s="55"/>
      <c r="E396" s="55"/>
      <c r="F396" s="55"/>
    </row>
    <row r="397" spans="4:6" ht="9.75">
      <c r="D397" s="55"/>
      <c r="E397" s="55"/>
      <c r="F397" s="55"/>
    </row>
    <row r="398" spans="4:6" ht="9.75">
      <c r="D398" s="55"/>
      <c r="E398" s="55"/>
      <c r="F398" s="55"/>
    </row>
    <row r="399" spans="4:6" ht="9.75">
      <c r="D399" s="55"/>
      <c r="E399" s="55"/>
      <c r="F399" s="55"/>
    </row>
    <row r="400" spans="4:6" ht="9.75">
      <c r="D400" s="55"/>
      <c r="E400" s="55"/>
      <c r="F400" s="55"/>
    </row>
    <row r="401" spans="4:6" ht="9.75">
      <c r="D401" s="55"/>
      <c r="E401" s="55"/>
      <c r="F401" s="55"/>
    </row>
    <row r="402" spans="4:6" ht="9.75">
      <c r="D402" s="55"/>
      <c r="E402" s="55"/>
      <c r="F402" s="55"/>
    </row>
    <row r="403" spans="4:6" ht="9.75">
      <c r="D403" s="55"/>
      <c r="E403" s="55"/>
      <c r="F403" s="55"/>
    </row>
    <row r="404" spans="4:6" ht="9.75">
      <c r="D404" s="55"/>
      <c r="E404" s="55"/>
      <c r="F404" s="55"/>
    </row>
    <row r="405" spans="4:6" ht="9.75">
      <c r="D405" s="55"/>
      <c r="E405" s="55"/>
      <c r="F405" s="55"/>
    </row>
    <row r="406" spans="4:6" ht="9.75">
      <c r="D406" s="55"/>
      <c r="E406" s="55"/>
      <c r="F406" s="55"/>
    </row>
    <row r="407" spans="4:6" ht="9.75">
      <c r="D407" s="55"/>
      <c r="E407" s="55"/>
      <c r="F407" s="55"/>
    </row>
    <row r="408" spans="4:6" ht="9.75">
      <c r="D408" s="55"/>
      <c r="E408" s="55"/>
      <c r="F408" s="55"/>
    </row>
    <row r="409" spans="4:6" ht="9.75">
      <c r="D409" s="55"/>
      <c r="E409" s="55"/>
      <c r="F409" s="55"/>
    </row>
    <row r="410" spans="4:6" ht="9.75">
      <c r="D410" s="55"/>
      <c r="E410" s="55"/>
      <c r="F410" s="55"/>
    </row>
    <row r="411" spans="4:6" ht="9.75">
      <c r="D411" s="55"/>
      <c r="E411" s="55"/>
      <c r="F411" s="55"/>
    </row>
    <row r="412" spans="4:6" ht="9.75">
      <c r="D412" s="55"/>
      <c r="E412" s="55"/>
      <c r="F412" s="55"/>
    </row>
    <row r="413" spans="4:6" ht="9.75">
      <c r="D413" s="55"/>
      <c r="E413" s="55"/>
      <c r="F413" s="55"/>
    </row>
    <row r="414" spans="4:6" ht="9.75">
      <c r="D414" s="55"/>
      <c r="E414" s="55"/>
      <c r="F414" s="55"/>
    </row>
    <row r="415" spans="4:6" ht="9.75">
      <c r="D415" s="55"/>
      <c r="E415" s="55"/>
      <c r="F415" s="55"/>
    </row>
    <row r="416" spans="4:6" ht="9.75">
      <c r="D416" s="55"/>
      <c r="E416" s="55"/>
      <c r="F416" s="55"/>
    </row>
    <row r="417" spans="4:6" ht="9.75">
      <c r="D417" s="55"/>
      <c r="E417" s="55"/>
      <c r="F417" s="55"/>
    </row>
    <row r="418" spans="4:6" ht="9.75">
      <c r="D418" s="55"/>
      <c r="E418" s="55"/>
      <c r="F418" s="55"/>
    </row>
    <row r="419" spans="4:6" ht="9.75">
      <c r="D419" s="55"/>
      <c r="E419" s="55"/>
      <c r="F419" s="55"/>
    </row>
    <row r="420" spans="4:6" ht="9.75">
      <c r="D420" s="55"/>
      <c r="E420" s="55"/>
      <c r="F420" s="55"/>
    </row>
    <row r="421" spans="4:6" ht="9.75">
      <c r="D421" s="55"/>
      <c r="E421" s="55"/>
      <c r="F421" s="55"/>
    </row>
    <row r="422" spans="4:6" ht="9.75">
      <c r="D422" s="55"/>
      <c r="E422" s="55"/>
      <c r="F422" s="55"/>
    </row>
    <row r="423" spans="4:6" ht="9.75">
      <c r="D423" s="55"/>
      <c r="E423" s="55"/>
      <c r="F423" s="55"/>
    </row>
    <row r="424" spans="4:6" ht="9.75">
      <c r="D424" s="55"/>
      <c r="E424" s="55"/>
      <c r="F424" s="55"/>
    </row>
    <row r="425" spans="4:6" ht="9.75">
      <c r="D425" s="55"/>
      <c r="E425" s="55"/>
      <c r="F425" s="55"/>
    </row>
    <row r="426" spans="4:6" ht="9.75">
      <c r="D426" s="55"/>
      <c r="E426" s="55"/>
      <c r="F426" s="55"/>
    </row>
    <row r="427" spans="4:6" ht="9.75">
      <c r="D427" s="55"/>
      <c r="E427" s="55"/>
      <c r="F427" s="55"/>
    </row>
    <row r="428" spans="4:6" ht="9.75">
      <c r="D428" s="55"/>
      <c r="E428" s="55"/>
      <c r="F428" s="55"/>
    </row>
    <row r="429" spans="4:6" ht="9.75">
      <c r="D429" s="55"/>
      <c r="E429" s="55"/>
      <c r="F429" s="55"/>
    </row>
    <row r="430" spans="4:6" ht="9.75">
      <c r="D430" s="55"/>
      <c r="E430" s="55"/>
      <c r="F430" s="55"/>
    </row>
    <row r="431" spans="4:6" ht="9.75">
      <c r="D431" s="55"/>
      <c r="E431" s="55"/>
      <c r="F431" s="55"/>
    </row>
    <row r="432" spans="4:6" ht="9.75">
      <c r="D432" s="55"/>
      <c r="E432" s="55"/>
      <c r="F432" s="55"/>
    </row>
    <row r="433" spans="4:6" ht="9.75">
      <c r="D433" s="55"/>
      <c r="E433" s="55"/>
      <c r="F433" s="55"/>
    </row>
    <row r="434" spans="4:6" ht="9.75">
      <c r="D434" s="55"/>
      <c r="E434" s="55"/>
      <c r="F434" s="55"/>
    </row>
    <row r="435" spans="4:6" ht="9.75">
      <c r="D435" s="55"/>
      <c r="E435" s="55"/>
      <c r="F435" s="55"/>
    </row>
    <row r="436" spans="4:6" ht="9.75">
      <c r="D436" s="55"/>
      <c r="E436" s="55"/>
      <c r="F436" s="55"/>
    </row>
    <row r="437" spans="4:6" ht="9.75">
      <c r="D437" s="55"/>
      <c r="E437" s="55"/>
      <c r="F437" s="55"/>
    </row>
    <row r="438" spans="4:6" ht="9.75">
      <c r="D438" s="55"/>
      <c r="E438" s="55"/>
      <c r="F438" s="55"/>
    </row>
    <row r="439" spans="4:6" ht="9.75">
      <c r="D439" s="55"/>
      <c r="E439" s="55"/>
      <c r="F439" s="55"/>
    </row>
    <row r="440" spans="4:6" ht="9.75">
      <c r="D440" s="55"/>
      <c r="E440" s="55"/>
      <c r="F440" s="55"/>
    </row>
    <row r="441" spans="4:6" ht="9.75">
      <c r="D441" s="55"/>
      <c r="E441" s="55"/>
      <c r="F441" s="55"/>
    </row>
    <row r="442" spans="4:6" ht="9.75">
      <c r="D442" s="55"/>
      <c r="E442" s="55"/>
      <c r="F442" s="55"/>
    </row>
    <row r="443" spans="4:6" ht="9.75">
      <c r="D443" s="55"/>
      <c r="E443" s="55"/>
      <c r="F443" s="55"/>
    </row>
    <row r="444" spans="4:6" ht="9.75">
      <c r="D444" s="55"/>
      <c r="E444" s="55"/>
      <c r="F444" s="55"/>
    </row>
    <row r="445" spans="4:6" ht="9.75">
      <c r="D445" s="55"/>
      <c r="E445" s="55"/>
      <c r="F445" s="55"/>
    </row>
    <row r="446" spans="4:6" ht="9.75">
      <c r="D446" s="55"/>
      <c r="E446" s="55"/>
      <c r="F446" s="55"/>
    </row>
    <row r="447" spans="4:6" ht="9.75">
      <c r="D447" s="55"/>
      <c r="E447" s="55"/>
      <c r="F447" s="55"/>
    </row>
    <row r="448" spans="4:6" ht="9.75">
      <c r="D448" s="55"/>
      <c r="E448" s="55"/>
      <c r="F448" s="55"/>
    </row>
    <row r="449" spans="4:6" ht="9.75">
      <c r="D449" s="55"/>
      <c r="E449" s="55"/>
      <c r="F449" s="55"/>
    </row>
    <row r="450" spans="4:6" ht="9.75">
      <c r="D450" s="55"/>
      <c r="E450" s="55"/>
      <c r="F450" s="55"/>
    </row>
    <row r="451" spans="4:6" ht="9.75">
      <c r="D451" s="55"/>
      <c r="E451" s="55"/>
      <c r="F451" s="55"/>
    </row>
    <row r="452" spans="4:6" ht="9.75">
      <c r="D452" s="55"/>
      <c r="E452" s="55"/>
      <c r="F452" s="55"/>
    </row>
    <row r="453" spans="4:6" ht="9.75">
      <c r="D453" s="55"/>
      <c r="E453" s="55"/>
      <c r="F453" s="55"/>
    </row>
    <row r="454" spans="4:6" ht="9.75">
      <c r="D454" s="55"/>
      <c r="E454" s="55"/>
      <c r="F454" s="55"/>
    </row>
    <row r="455" spans="4:6" ht="9.75">
      <c r="D455" s="55"/>
      <c r="E455" s="55"/>
      <c r="F455" s="55"/>
    </row>
    <row r="456" spans="4:6" ht="9.75">
      <c r="D456" s="55"/>
      <c r="E456" s="55"/>
      <c r="F456" s="55"/>
    </row>
    <row r="457" spans="4:6" ht="9.75">
      <c r="D457" s="55"/>
      <c r="E457" s="55"/>
      <c r="F457" s="55"/>
    </row>
    <row r="458" spans="4:6" ht="9.75">
      <c r="D458" s="55"/>
      <c r="E458" s="55"/>
      <c r="F458" s="55"/>
    </row>
    <row r="459" spans="4:6" ht="9.75">
      <c r="D459" s="55"/>
      <c r="E459" s="55"/>
      <c r="F459" s="55"/>
    </row>
    <row r="460" spans="4:6" ht="9.75">
      <c r="D460" s="55"/>
      <c r="E460" s="55"/>
      <c r="F460" s="55"/>
    </row>
    <row r="461" spans="4:6" ht="9.75">
      <c r="D461" s="55"/>
      <c r="E461" s="55"/>
      <c r="F461" s="55"/>
    </row>
    <row r="462" spans="4:6" ht="9.75">
      <c r="D462" s="55"/>
      <c r="E462" s="55"/>
      <c r="F462" s="55"/>
    </row>
    <row r="463" spans="4:6" ht="9.75">
      <c r="D463" s="55"/>
      <c r="E463" s="55"/>
      <c r="F463" s="55"/>
    </row>
    <row r="464" spans="4:6" ht="9.75">
      <c r="D464" s="55"/>
      <c r="E464" s="55"/>
      <c r="F464" s="55"/>
    </row>
    <row r="465" spans="4:6" ht="9.75">
      <c r="D465" s="55"/>
      <c r="E465" s="55"/>
      <c r="F465" s="55"/>
    </row>
    <row r="466" spans="4:6" ht="9.75">
      <c r="D466" s="55"/>
      <c r="E466" s="55"/>
      <c r="F466" s="55"/>
    </row>
    <row r="467" spans="4:6" ht="9.75">
      <c r="D467" s="55"/>
      <c r="E467" s="55"/>
      <c r="F467" s="55"/>
    </row>
    <row r="468" spans="4:6" ht="9.75">
      <c r="D468" s="55"/>
      <c r="E468" s="55"/>
      <c r="F468" s="55"/>
    </row>
    <row r="469" spans="4:6" ht="9.75">
      <c r="D469" s="55"/>
      <c r="E469" s="55"/>
      <c r="F469" s="55"/>
    </row>
    <row r="470" spans="4:6" ht="9.75">
      <c r="D470" s="55"/>
      <c r="E470" s="55"/>
      <c r="F470" s="55"/>
    </row>
    <row r="471" spans="4:6" ht="9.75">
      <c r="D471" s="55"/>
      <c r="E471" s="55"/>
      <c r="F471" s="55"/>
    </row>
    <row r="472" spans="4:6" ht="9.75">
      <c r="D472" s="55"/>
      <c r="E472" s="55"/>
      <c r="F472" s="55"/>
    </row>
    <row r="473" spans="4:6" ht="9.75">
      <c r="D473" s="55"/>
      <c r="E473" s="55"/>
      <c r="F473" s="55"/>
    </row>
    <row r="474" spans="4:6" ht="9.75">
      <c r="D474" s="55"/>
      <c r="E474" s="55"/>
      <c r="F474" s="55"/>
    </row>
    <row r="475" spans="4:6" ht="9.75">
      <c r="D475" s="55"/>
      <c r="E475" s="55"/>
      <c r="F475" s="55"/>
    </row>
    <row r="476" spans="4:6" ht="9.75">
      <c r="D476" s="55"/>
      <c r="E476" s="55"/>
      <c r="F476" s="55"/>
    </row>
    <row r="477" spans="4:6" ht="9.75">
      <c r="D477" s="55"/>
      <c r="E477" s="55"/>
      <c r="F477" s="55"/>
    </row>
    <row r="478" spans="4:6" ht="9.75">
      <c r="D478" s="55"/>
      <c r="E478" s="55"/>
      <c r="F478" s="55"/>
    </row>
    <row r="479" spans="4:6" ht="409.5">
      <c r="D479" s="55"/>
      <c r="E479" s="55"/>
      <c r="F479" s="55"/>
    </row>
    <row r="480" spans="4:6" ht="409.5">
      <c r="D480" s="55"/>
      <c r="E480" s="55"/>
      <c r="F480" s="55"/>
    </row>
    <row r="481" spans="4:6" ht="409.5">
      <c r="D481" s="55"/>
      <c r="E481" s="55"/>
      <c r="F481" s="55"/>
    </row>
    <row r="482" spans="4:6" ht="409.5">
      <c r="D482" s="55"/>
      <c r="E482" s="55"/>
      <c r="F482" s="55"/>
    </row>
    <row r="483" spans="4:6" ht="409.5">
      <c r="D483" s="55"/>
      <c r="E483" s="55"/>
      <c r="F483" s="55"/>
    </row>
    <row r="484" spans="4:6" ht="409.5">
      <c r="D484" s="55"/>
      <c r="E484" s="55"/>
      <c r="F484" s="55"/>
    </row>
    <row r="485" spans="4:6" ht="409.5">
      <c r="D485" s="55"/>
      <c r="E485" s="55"/>
      <c r="F485" s="55"/>
    </row>
    <row r="486" spans="4:6" ht="409.5">
      <c r="D486" s="55"/>
      <c r="E486" s="55"/>
      <c r="F486" s="55"/>
    </row>
    <row r="487" spans="4:6" ht="409.5">
      <c r="D487" s="55"/>
      <c r="E487" s="55"/>
      <c r="F487" s="55"/>
    </row>
    <row r="488" spans="4:6" ht="409.5">
      <c r="D488" s="55"/>
      <c r="E488" s="55"/>
      <c r="F488" s="55"/>
    </row>
    <row r="489" spans="4:6" ht="409.5">
      <c r="D489" s="55"/>
      <c r="E489" s="55"/>
      <c r="F489" s="55"/>
    </row>
    <row r="490" spans="4:6" ht="409.5">
      <c r="D490" s="55"/>
      <c r="E490" s="55"/>
      <c r="F490" s="55"/>
    </row>
    <row r="491" spans="4:6" ht="409.5">
      <c r="D491" s="55"/>
      <c r="E491" s="55"/>
      <c r="F491" s="55"/>
    </row>
    <row r="492" spans="4:6" ht="409.5">
      <c r="D492" s="55"/>
      <c r="E492" s="55"/>
      <c r="F492" s="55"/>
    </row>
    <row r="493" spans="4:6" ht="409.5">
      <c r="D493" s="55"/>
      <c r="E493" s="55"/>
      <c r="F493" s="55"/>
    </row>
    <row r="494" spans="4:6" ht="409.5">
      <c r="D494" s="55"/>
      <c r="E494" s="55"/>
      <c r="F494" s="55"/>
    </row>
    <row r="495" spans="4:6" ht="409.5">
      <c r="D495" s="55"/>
      <c r="E495" s="55"/>
      <c r="F495" s="55"/>
    </row>
    <row r="496" spans="4:6" ht="409.5">
      <c r="D496" s="55"/>
      <c r="E496" s="55"/>
      <c r="F496" s="55"/>
    </row>
    <row r="497" spans="4:6" ht="409.5">
      <c r="D497" s="55"/>
      <c r="E497" s="55"/>
      <c r="F497" s="55"/>
    </row>
    <row r="498" spans="4:6" ht="409.5">
      <c r="D498" s="55"/>
      <c r="E498" s="55"/>
      <c r="F498" s="55"/>
    </row>
    <row r="499" spans="4:6" ht="409.5">
      <c r="D499" s="55"/>
      <c r="E499" s="55"/>
      <c r="F499" s="55"/>
    </row>
    <row r="500" spans="4:6" ht="409.5">
      <c r="D500" s="55"/>
      <c r="E500" s="55"/>
      <c r="F500" s="55"/>
    </row>
    <row r="501" spans="4:6" ht="409.5">
      <c r="D501" s="55"/>
      <c r="E501" s="55"/>
      <c r="F501" s="55"/>
    </row>
    <row r="502" spans="4:6" ht="409.5">
      <c r="D502" s="55"/>
      <c r="E502" s="55"/>
      <c r="F502" s="55"/>
    </row>
    <row r="503" spans="4:6" ht="409.5">
      <c r="D503" s="55"/>
      <c r="E503" s="55"/>
      <c r="F503" s="55"/>
    </row>
    <row r="504" spans="4:6" ht="409.5">
      <c r="D504" s="55"/>
      <c r="E504" s="55"/>
      <c r="F504" s="55"/>
    </row>
    <row r="505" spans="4:6" ht="409.5">
      <c r="D505" s="55"/>
      <c r="E505" s="55"/>
      <c r="F505" s="55"/>
    </row>
    <row r="506" spans="4:6" ht="409.5">
      <c r="D506" s="55"/>
      <c r="E506" s="55"/>
      <c r="F506" s="55"/>
    </row>
    <row r="507" spans="4:6" ht="409.5">
      <c r="D507" s="55"/>
      <c r="E507" s="55"/>
      <c r="F507" s="55"/>
    </row>
    <row r="508" spans="4:6" ht="409.5">
      <c r="D508" s="55"/>
      <c r="E508" s="55"/>
      <c r="F508" s="55"/>
    </row>
    <row r="509" spans="4:6" ht="409.5">
      <c r="D509" s="55"/>
      <c r="E509" s="55"/>
      <c r="F509" s="55"/>
    </row>
    <row r="510" spans="4:6" ht="409.5">
      <c r="D510" s="55"/>
      <c r="E510" s="55"/>
      <c r="F510" s="55"/>
    </row>
    <row r="511" spans="4:6" ht="409.5">
      <c r="D511" s="55"/>
      <c r="E511" s="55"/>
      <c r="F511" s="55"/>
    </row>
    <row r="512" spans="4:6" ht="409.5">
      <c r="D512" s="55"/>
      <c r="E512" s="55"/>
      <c r="F512" s="55"/>
    </row>
    <row r="513" spans="4:6" ht="409.5">
      <c r="D513" s="55"/>
      <c r="E513" s="55"/>
      <c r="F513" s="55"/>
    </row>
    <row r="514" spans="4:6" ht="409.5">
      <c r="D514" s="55"/>
      <c r="E514" s="55"/>
      <c r="F514" s="55"/>
    </row>
    <row r="515" spans="4:6" ht="409.5">
      <c r="D515" s="55"/>
      <c r="E515" s="55"/>
      <c r="F515" s="55"/>
    </row>
    <row r="516" spans="4:6" ht="409.5">
      <c r="D516" s="55"/>
      <c r="E516" s="55"/>
      <c r="F516" s="55"/>
    </row>
    <row r="517" spans="4:6" ht="409.5">
      <c r="D517" s="55"/>
      <c r="E517" s="55"/>
      <c r="F517" s="55"/>
    </row>
    <row r="518" spans="4:6" ht="409.5">
      <c r="D518" s="55"/>
      <c r="E518" s="55"/>
      <c r="F518" s="55"/>
    </row>
    <row r="519" spans="4:6" ht="409.5">
      <c r="D519" s="55"/>
      <c r="E519" s="55"/>
      <c r="F519" s="55"/>
    </row>
    <row r="520" spans="4:6" ht="409.5">
      <c r="D520" s="55"/>
      <c r="E520" s="55"/>
      <c r="F520" s="55"/>
    </row>
    <row r="521" spans="4:6" ht="409.5">
      <c r="D521" s="55"/>
      <c r="E521" s="55"/>
      <c r="F521" s="55"/>
    </row>
    <row r="522" spans="4:6" ht="409.5">
      <c r="D522" s="55"/>
      <c r="E522" s="55"/>
      <c r="F522" s="55"/>
    </row>
    <row r="523" spans="4:6" ht="409.5">
      <c r="D523" s="55"/>
      <c r="E523" s="55"/>
      <c r="F523" s="55"/>
    </row>
    <row r="524" spans="4:6" ht="409.5">
      <c r="D524" s="55"/>
      <c r="E524" s="55"/>
      <c r="F524" s="55"/>
    </row>
    <row r="525" spans="4:6" ht="409.5">
      <c r="D525" s="55"/>
      <c r="E525" s="55"/>
      <c r="F525" s="55"/>
    </row>
    <row r="526" spans="4:6" ht="409.5">
      <c r="D526" s="55"/>
      <c r="E526" s="55"/>
      <c r="F526" s="55"/>
    </row>
    <row r="527" spans="4:6" ht="409.5">
      <c r="D527" s="55"/>
      <c r="E527" s="55"/>
      <c r="F527" s="55"/>
    </row>
    <row r="528" spans="4:6" ht="409.5">
      <c r="D528" s="55"/>
      <c r="E528" s="55"/>
      <c r="F528" s="55"/>
    </row>
    <row r="529" spans="4:6" ht="409.5">
      <c r="D529" s="55"/>
      <c r="E529" s="55"/>
      <c r="F529" s="55"/>
    </row>
    <row r="530" spans="4:6" ht="409.5">
      <c r="D530" s="55"/>
      <c r="E530" s="55"/>
      <c r="F530" s="55"/>
    </row>
    <row r="531" spans="4:6" ht="409.5">
      <c r="D531" s="55"/>
      <c r="E531" s="55"/>
      <c r="F531" s="55"/>
    </row>
    <row r="532" spans="4:6" ht="409.5">
      <c r="D532" s="55"/>
      <c r="E532" s="55"/>
      <c r="F532" s="55"/>
    </row>
    <row r="533" spans="4:6" ht="409.5">
      <c r="D533" s="55"/>
      <c r="E533" s="55"/>
      <c r="F533" s="55"/>
    </row>
    <row r="534" spans="4:6" ht="409.5">
      <c r="D534" s="55"/>
      <c r="E534" s="55"/>
      <c r="F534" s="55"/>
    </row>
    <row r="535" spans="4:6" ht="409.5">
      <c r="D535" s="55"/>
      <c r="E535" s="55"/>
      <c r="F535" s="55"/>
    </row>
    <row r="536" spans="4:6" ht="409.5">
      <c r="D536" s="55"/>
      <c r="E536" s="55"/>
      <c r="F536" s="55"/>
    </row>
    <row r="537" spans="4:6" ht="409.5">
      <c r="D537" s="55"/>
      <c r="E537" s="55"/>
      <c r="F537" s="55"/>
    </row>
    <row r="538" spans="4:6" ht="409.5">
      <c r="D538" s="55"/>
      <c r="E538" s="55"/>
      <c r="F538" s="55"/>
    </row>
    <row r="539" spans="4:6" ht="409.5">
      <c r="D539" s="55"/>
      <c r="E539" s="55"/>
      <c r="F539" s="55"/>
    </row>
    <row r="540" spans="4:6" ht="409.5">
      <c r="D540" s="55"/>
      <c r="E540" s="55"/>
      <c r="F540" s="55"/>
    </row>
    <row r="541" spans="4:6" ht="409.5">
      <c r="D541" s="55"/>
      <c r="E541" s="55"/>
      <c r="F541" s="55"/>
    </row>
    <row r="542" spans="4:6" ht="409.5">
      <c r="D542" s="55"/>
      <c r="E542" s="55"/>
      <c r="F542" s="55"/>
    </row>
    <row r="543" spans="4:6" ht="409.5">
      <c r="D543" s="55"/>
      <c r="E543" s="55"/>
      <c r="F543" s="55"/>
    </row>
    <row r="544" spans="4:6" ht="409.5">
      <c r="D544" s="55"/>
      <c r="E544" s="55"/>
      <c r="F544" s="55"/>
    </row>
    <row r="545" spans="4:6" ht="409.5">
      <c r="D545" s="55"/>
      <c r="E545" s="55"/>
      <c r="F545" s="55"/>
    </row>
    <row r="546" spans="4:6" ht="409.5">
      <c r="D546" s="55"/>
      <c r="E546" s="55"/>
      <c r="F546" s="55"/>
    </row>
    <row r="547" spans="4:6" ht="409.5">
      <c r="D547" s="55"/>
      <c r="E547" s="55"/>
      <c r="F547" s="55"/>
    </row>
    <row r="548" spans="4:6" ht="409.5">
      <c r="D548" s="55"/>
      <c r="E548" s="55"/>
      <c r="F548" s="55"/>
    </row>
    <row r="549" spans="4:6" ht="409.5">
      <c r="D549" s="55"/>
      <c r="E549" s="55"/>
      <c r="F549" s="55"/>
    </row>
    <row r="550" spans="4:6" ht="409.5">
      <c r="D550" s="55"/>
      <c r="E550" s="55"/>
      <c r="F550" s="55"/>
    </row>
    <row r="551" spans="4:6" ht="409.5">
      <c r="D551" s="55"/>
      <c r="E551" s="55"/>
      <c r="F551" s="55"/>
    </row>
    <row r="552" spans="4:6" ht="409.5">
      <c r="D552" s="55"/>
      <c r="E552" s="55"/>
      <c r="F552" s="55"/>
    </row>
    <row r="553" spans="4:6" ht="409.5">
      <c r="D553" s="55"/>
      <c r="E553" s="55"/>
      <c r="F553" s="55"/>
    </row>
    <row r="554" spans="4:6" ht="409.5">
      <c r="D554" s="55"/>
      <c r="E554" s="55"/>
      <c r="F554" s="55"/>
    </row>
    <row r="555" spans="4:6" ht="409.5">
      <c r="D555" s="55"/>
      <c r="E555" s="55"/>
      <c r="F555" s="55"/>
    </row>
    <row r="556" spans="4:6" ht="409.5">
      <c r="D556" s="55"/>
      <c r="E556" s="55"/>
      <c r="F556" s="55"/>
    </row>
    <row r="557" spans="4:6" ht="409.5">
      <c r="D557" s="55"/>
      <c r="E557" s="55"/>
      <c r="F557" s="55"/>
    </row>
    <row r="558" spans="4:6" ht="409.5">
      <c r="D558" s="55"/>
      <c r="E558" s="55"/>
      <c r="F558" s="55"/>
    </row>
    <row r="559" spans="4:6" ht="409.5">
      <c r="D559" s="55"/>
      <c r="E559" s="55"/>
      <c r="F559" s="55"/>
    </row>
    <row r="560" spans="4:6" ht="409.5">
      <c r="D560" s="55"/>
      <c r="E560" s="55"/>
      <c r="F560" s="55"/>
    </row>
    <row r="561" spans="4:6" ht="409.5">
      <c r="D561" s="55"/>
      <c r="E561" s="55"/>
      <c r="F561" s="55"/>
    </row>
    <row r="562" spans="4:6" ht="409.5">
      <c r="D562" s="55"/>
      <c r="E562" s="55"/>
      <c r="F562" s="55"/>
    </row>
    <row r="563" spans="4:6" ht="409.5">
      <c r="D563" s="55"/>
      <c r="E563" s="55"/>
      <c r="F563" s="55"/>
    </row>
    <row r="564" spans="4:6" ht="409.5">
      <c r="D564" s="55"/>
      <c r="E564" s="55"/>
      <c r="F564" s="55"/>
    </row>
    <row r="565" spans="4:6" ht="409.5">
      <c r="D565" s="55"/>
      <c r="E565" s="55"/>
      <c r="F565" s="55"/>
    </row>
    <row r="566" spans="4:6" ht="409.5">
      <c r="D566" s="55"/>
      <c r="E566" s="55"/>
      <c r="F566" s="55"/>
    </row>
    <row r="567" spans="4:6" ht="409.5">
      <c r="D567" s="55"/>
      <c r="E567" s="55"/>
      <c r="F567" s="55"/>
    </row>
    <row r="568" spans="4:6" ht="409.5">
      <c r="D568" s="55"/>
      <c r="E568" s="55"/>
      <c r="F568" s="55"/>
    </row>
    <row r="569" spans="4:6" ht="409.5">
      <c r="D569" s="55"/>
      <c r="E569" s="55"/>
      <c r="F569" s="55"/>
    </row>
    <row r="570" spans="4:6" ht="409.5">
      <c r="D570" s="55"/>
      <c r="E570" s="55"/>
      <c r="F570" s="55"/>
    </row>
    <row r="571" spans="4:6" ht="409.5">
      <c r="D571" s="55"/>
      <c r="E571" s="55"/>
      <c r="F571" s="55"/>
    </row>
    <row r="572" spans="4:6" ht="409.5">
      <c r="D572" s="55"/>
      <c r="E572" s="55"/>
      <c r="F572" s="55"/>
    </row>
    <row r="573" spans="4:6" ht="409.5">
      <c r="D573" s="55"/>
      <c r="E573" s="55"/>
      <c r="F573" s="55"/>
    </row>
    <row r="574" spans="4:6" ht="409.5">
      <c r="D574" s="55"/>
      <c r="E574" s="55"/>
      <c r="F574" s="55"/>
    </row>
    <row r="575" spans="4:6" ht="409.5">
      <c r="D575" s="55"/>
      <c r="E575" s="55"/>
      <c r="F575" s="55"/>
    </row>
    <row r="576" spans="4:6" ht="409.5">
      <c r="D576" s="55"/>
      <c r="E576" s="55"/>
      <c r="F576" s="55"/>
    </row>
    <row r="577" spans="4:6" ht="409.5">
      <c r="D577" s="55"/>
      <c r="E577" s="55"/>
      <c r="F577" s="55"/>
    </row>
    <row r="578" spans="4:6" ht="409.5">
      <c r="D578" s="55"/>
      <c r="E578" s="55"/>
      <c r="F578" s="55"/>
    </row>
    <row r="579" spans="4:6" ht="409.5">
      <c r="D579" s="55"/>
      <c r="E579" s="55"/>
      <c r="F579" s="55"/>
    </row>
    <row r="580" spans="4:6" ht="409.5">
      <c r="D580" s="55"/>
      <c r="E580" s="55"/>
      <c r="F580" s="55"/>
    </row>
    <row r="581" spans="4:6" ht="409.5">
      <c r="D581" s="55"/>
      <c r="E581" s="55"/>
      <c r="F581" s="55"/>
    </row>
    <row r="582" spans="4:6" ht="409.5">
      <c r="D582" s="55"/>
      <c r="E582" s="55"/>
      <c r="F582" s="55"/>
    </row>
    <row r="583" spans="4:6" ht="409.5">
      <c r="D583" s="55"/>
      <c r="E583" s="55"/>
      <c r="F583" s="55"/>
    </row>
    <row r="584" spans="4:6" ht="409.5">
      <c r="D584" s="55"/>
      <c r="E584" s="55"/>
      <c r="F584" s="55"/>
    </row>
    <row r="585" spans="4:6" ht="409.5">
      <c r="D585" s="55"/>
      <c r="E585" s="55"/>
      <c r="F585" s="55"/>
    </row>
    <row r="586" spans="4:6" ht="409.5">
      <c r="D586" s="55"/>
      <c r="E586" s="55"/>
      <c r="F586" s="55"/>
    </row>
    <row r="587" spans="4:6" ht="409.5">
      <c r="D587" s="55"/>
      <c r="E587" s="55"/>
      <c r="F587" s="55"/>
    </row>
    <row r="588" spans="4:6" ht="409.5">
      <c r="D588" s="55"/>
      <c r="E588" s="55"/>
      <c r="F588" s="55"/>
    </row>
    <row r="589" spans="4:6" ht="409.5">
      <c r="D589" s="55"/>
      <c r="E589" s="55"/>
      <c r="F589" s="55"/>
    </row>
    <row r="590" spans="4:6" ht="409.5">
      <c r="D590" s="55"/>
      <c r="E590" s="55"/>
      <c r="F590" s="55"/>
    </row>
    <row r="591" spans="4:6" ht="409.5">
      <c r="D591" s="55"/>
      <c r="E591" s="55"/>
      <c r="F591" s="55"/>
    </row>
    <row r="592" spans="4:6" ht="409.5">
      <c r="D592" s="55"/>
      <c r="E592" s="55"/>
      <c r="F592" s="55"/>
    </row>
    <row r="593" spans="4:6" ht="409.5">
      <c r="D593" s="55"/>
      <c r="E593" s="55"/>
      <c r="F593" s="55"/>
    </row>
    <row r="594" spans="4:6" ht="409.5">
      <c r="D594" s="55"/>
      <c r="E594" s="55"/>
      <c r="F594" s="55"/>
    </row>
    <row r="595" spans="4:6" ht="409.5">
      <c r="D595" s="55"/>
      <c r="E595" s="55"/>
      <c r="F595" s="55"/>
    </row>
    <row r="596" spans="4:6" ht="409.5">
      <c r="D596" s="55"/>
      <c r="E596" s="55"/>
      <c r="F596" s="55"/>
    </row>
    <row r="597" spans="4:6" ht="409.5">
      <c r="D597" s="55"/>
      <c r="E597" s="55"/>
      <c r="F597" s="55"/>
    </row>
    <row r="598" spans="4:6" ht="409.5">
      <c r="D598" s="55"/>
      <c r="E598" s="55"/>
      <c r="F598" s="55"/>
    </row>
    <row r="599" spans="4:6" ht="409.5">
      <c r="D599" s="55"/>
      <c r="E599" s="55"/>
      <c r="F599" s="55"/>
    </row>
    <row r="600" spans="4:6" ht="409.5">
      <c r="D600" s="55"/>
      <c r="E600" s="55"/>
      <c r="F600" s="55"/>
    </row>
    <row r="601" spans="4:6" ht="409.5">
      <c r="D601" s="55"/>
      <c r="E601" s="55"/>
      <c r="F601" s="55"/>
    </row>
    <row r="602" spans="4:6" ht="409.5">
      <c r="D602" s="55"/>
      <c r="E602" s="55"/>
      <c r="F602" s="55"/>
    </row>
    <row r="603" spans="4:6" ht="409.5">
      <c r="D603" s="55"/>
      <c r="E603" s="55"/>
      <c r="F603" s="55"/>
    </row>
    <row r="604" spans="4:6" ht="409.5">
      <c r="D604" s="55"/>
      <c r="E604" s="55"/>
      <c r="F604" s="55"/>
    </row>
    <row r="605" spans="4:6" ht="409.5">
      <c r="D605" s="55"/>
      <c r="E605" s="55"/>
      <c r="F605" s="55"/>
    </row>
    <row r="606" spans="4:6" ht="409.5">
      <c r="D606" s="55"/>
      <c r="E606" s="55"/>
      <c r="F606" s="55"/>
    </row>
    <row r="607" spans="4:6" ht="409.5">
      <c r="D607" s="55"/>
      <c r="E607" s="55"/>
      <c r="F607" s="55"/>
    </row>
    <row r="608" spans="4:6" ht="409.5">
      <c r="D608" s="55"/>
      <c r="E608" s="55"/>
      <c r="F608" s="55"/>
    </row>
    <row r="609" spans="4:6" ht="409.5">
      <c r="D609" s="55"/>
      <c r="E609" s="55"/>
      <c r="F609" s="55"/>
    </row>
    <row r="610" spans="4:6" ht="409.5">
      <c r="D610" s="55"/>
      <c r="E610" s="55"/>
      <c r="F610" s="55"/>
    </row>
    <row r="611" spans="4:6" ht="409.5">
      <c r="D611" s="55"/>
      <c r="E611" s="55"/>
      <c r="F611" s="55"/>
    </row>
    <row r="612" spans="4:6" ht="409.5">
      <c r="D612" s="55"/>
      <c r="E612" s="55"/>
      <c r="F612" s="55"/>
    </row>
    <row r="613" spans="4:6" ht="409.5">
      <c r="D613" s="55"/>
      <c r="E613" s="55"/>
      <c r="F613" s="55"/>
    </row>
    <row r="614" spans="4:6" ht="409.5">
      <c r="D614" s="55"/>
      <c r="E614" s="55"/>
      <c r="F614" s="55"/>
    </row>
    <row r="615" spans="4:6" ht="409.5">
      <c r="D615" s="55"/>
      <c r="E615" s="55"/>
      <c r="F615" s="55"/>
    </row>
    <row r="616" spans="4:6" ht="409.5">
      <c r="D616" s="55"/>
      <c r="E616" s="55"/>
      <c r="F616" s="55"/>
    </row>
    <row r="617" spans="4:6" ht="409.5">
      <c r="D617" s="55"/>
      <c r="E617" s="55"/>
      <c r="F617" s="55"/>
    </row>
    <row r="618" spans="4:6" ht="409.5">
      <c r="D618" s="55"/>
      <c r="E618" s="55"/>
      <c r="F618" s="55"/>
    </row>
    <row r="619" spans="4:6" ht="409.5">
      <c r="D619" s="55"/>
      <c r="E619" s="55"/>
      <c r="F619" s="55"/>
    </row>
    <row r="620" spans="4:6" ht="409.5">
      <c r="D620" s="55"/>
      <c r="E620" s="55"/>
      <c r="F620" s="55"/>
    </row>
    <row r="621" spans="4:6" ht="409.5">
      <c r="D621" s="55"/>
      <c r="E621" s="55"/>
      <c r="F621" s="55"/>
    </row>
    <row r="622" spans="4:6" ht="409.5">
      <c r="D622" s="55"/>
      <c r="E622" s="55"/>
      <c r="F622" s="55"/>
    </row>
    <row r="623" spans="4:6" ht="409.5">
      <c r="D623" s="55"/>
      <c r="E623" s="55"/>
      <c r="F623" s="55"/>
    </row>
    <row r="624" spans="4:6" ht="409.5">
      <c r="D624" s="55"/>
      <c r="E624" s="55"/>
      <c r="F624" s="55"/>
    </row>
    <row r="625" spans="4:6" ht="409.5">
      <c r="D625" s="55"/>
      <c r="E625" s="55"/>
      <c r="F625" s="55"/>
    </row>
    <row r="626" spans="4:6" ht="409.5">
      <c r="D626" s="55"/>
      <c r="E626" s="55"/>
      <c r="F626" s="55"/>
    </row>
    <row r="627" spans="4:6" ht="409.5">
      <c r="D627" s="55"/>
      <c r="E627" s="55"/>
      <c r="F627" s="55"/>
    </row>
    <row r="628" spans="4:6" ht="409.5">
      <c r="D628" s="55"/>
      <c r="E628" s="55"/>
      <c r="F628" s="55"/>
    </row>
    <row r="629" spans="4:6" ht="409.5">
      <c r="D629" s="55"/>
      <c r="E629" s="55"/>
      <c r="F629" s="55"/>
    </row>
    <row r="630" spans="4:6" ht="409.5">
      <c r="D630" s="55"/>
      <c r="E630" s="55"/>
      <c r="F630" s="55"/>
    </row>
    <row r="631" spans="4:6" ht="409.5">
      <c r="D631" s="55"/>
      <c r="E631" s="55"/>
      <c r="F631" s="55"/>
    </row>
    <row r="632" spans="4:6" ht="409.5">
      <c r="D632" s="55"/>
      <c r="E632" s="55"/>
      <c r="F632" s="55"/>
    </row>
    <row r="633" spans="4:6" ht="409.5">
      <c r="D633" s="55"/>
      <c r="E633" s="55"/>
      <c r="F633" s="55"/>
    </row>
    <row r="634" spans="4:6" ht="409.5">
      <c r="D634" s="55"/>
      <c r="E634" s="55"/>
      <c r="F634" s="55"/>
    </row>
    <row r="635" spans="4:6" ht="409.5">
      <c r="D635" s="55"/>
      <c r="E635" s="55"/>
      <c r="F635" s="55"/>
    </row>
    <row r="636" spans="4:6" ht="409.5">
      <c r="D636" s="55"/>
      <c r="E636" s="55"/>
      <c r="F636" s="55"/>
    </row>
    <row r="637" spans="4:6" ht="409.5">
      <c r="D637" s="55"/>
      <c r="E637" s="55"/>
      <c r="F637" s="55"/>
    </row>
    <row r="638" spans="4:6" ht="409.5">
      <c r="D638" s="55"/>
      <c r="E638" s="55"/>
      <c r="F638" s="55"/>
    </row>
    <row r="639" spans="4:6" ht="409.5">
      <c r="D639" s="55"/>
      <c r="E639" s="55"/>
      <c r="F639" s="55"/>
    </row>
    <row r="640" spans="4:6" ht="409.5">
      <c r="D640" s="55"/>
      <c r="E640" s="55"/>
      <c r="F640" s="55"/>
    </row>
    <row r="641" spans="4:6" ht="409.5">
      <c r="D641" s="55"/>
      <c r="E641" s="55"/>
      <c r="F641" s="55"/>
    </row>
    <row r="642" spans="4:6" ht="409.5">
      <c r="D642" s="55"/>
      <c r="E642" s="55"/>
      <c r="F642" s="55"/>
    </row>
    <row r="643" spans="4:6" ht="409.5">
      <c r="D643" s="55"/>
      <c r="E643" s="55"/>
      <c r="F643" s="55"/>
    </row>
    <row r="644" spans="4:6" ht="409.5">
      <c r="D644" s="55"/>
      <c r="E644" s="55"/>
      <c r="F644" s="55"/>
    </row>
    <row r="645" spans="4:6" ht="409.5">
      <c r="D645" s="55"/>
      <c r="E645" s="55"/>
      <c r="F645" s="55"/>
    </row>
    <row r="646" spans="4:6" ht="409.5">
      <c r="D646" s="55"/>
      <c r="E646" s="55"/>
      <c r="F646" s="55"/>
    </row>
    <row r="647" spans="4:6" ht="409.5">
      <c r="D647" s="55"/>
      <c r="E647" s="55"/>
      <c r="F647" s="55"/>
    </row>
    <row r="648" spans="4:6" ht="409.5">
      <c r="D648" s="55"/>
      <c r="E648" s="55"/>
      <c r="F648" s="55"/>
    </row>
    <row r="649" spans="4:6" ht="409.5">
      <c r="D649" s="55"/>
      <c r="E649" s="55"/>
      <c r="F649" s="55"/>
    </row>
    <row r="650" spans="4:6" ht="409.5">
      <c r="D650" s="55"/>
      <c r="E650" s="55"/>
      <c r="F650" s="55"/>
    </row>
    <row r="651" spans="4:6" ht="409.5">
      <c r="D651" s="55"/>
      <c r="E651" s="55"/>
      <c r="F651" s="55"/>
    </row>
    <row r="652" spans="4:6" ht="409.5">
      <c r="D652" s="55"/>
      <c r="E652" s="55"/>
      <c r="F652" s="55"/>
    </row>
    <row r="653" spans="4:6" ht="409.5">
      <c r="D653" s="55"/>
      <c r="E653" s="55"/>
      <c r="F653" s="55"/>
    </row>
    <row r="654" spans="4:6" ht="409.5">
      <c r="D654" s="55"/>
      <c r="E654" s="55"/>
      <c r="F654" s="55"/>
    </row>
    <row r="655" spans="4:6" ht="409.5">
      <c r="D655" s="55"/>
      <c r="E655" s="55"/>
      <c r="F655" s="55"/>
    </row>
    <row r="656" spans="4:6" ht="409.5">
      <c r="D656" s="55"/>
      <c r="E656" s="55"/>
      <c r="F656" s="55"/>
    </row>
    <row r="657" spans="4:6" ht="409.5">
      <c r="D657" s="55"/>
      <c r="E657" s="55"/>
      <c r="F657" s="55"/>
    </row>
    <row r="658" spans="4:6" ht="409.5">
      <c r="D658" s="55"/>
      <c r="E658" s="55"/>
      <c r="F658" s="55"/>
    </row>
    <row r="659" spans="4:6" ht="409.5">
      <c r="D659" s="55"/>
      <c r="E659" s="55"/>
      <c r="F659" s="55"/>
    </row>
    <row r="660" spans="4:6" ht="409.5">
      <c r="D660" s="55"/>
      <c r="E660" s="55"/>
      <c r="F660" s="55"/>
    </row>
    <row r="661" spans="4:6" ht="409.5">
      <c r="D661" s="55"/>
      <c r="E661" s="55"/>
      <c r="F661" s="55"/>
    </row>
    <row r="662" spans="4:6" ht="409.5">
      <c r="D662" s="55"/>
      <c r="E662" s="55"/>
      <c r="F662" s="55"/>
    </row>
    <row r="663" spans="4:6" ht="409.5">
      <c r="D663" s="55"/>
      <c r="E663" s="55"/>
      <c r="F663" s="55"/>
    </row>
    <row r="664" spans="4:6" ht="409.5">
      <c r="D664" s="55"/>
      <c r="E664" s="55"/>
      <c r="F664" s="55"/>
    </row>
    <row r="665" spans="4:6" ht="409.5">
      <c r="D665" s="55"/>
      <c r="E665" s="55"/>
      <c r="F665" s="55"/>
    </row>
    <row r="666" spans="4:6" ht="409.5">
      <c r="D666" s="55"/>
      <c r="E666" s="55"/>
      <c r="F666" s="55"/>
    </row>
    <row r="667" spans="4:6" ht="409.5">
      <c r="D667" s="55"/>
      <c r="E667" s="55"/>
      <c r="F667" s="55"/>
    </row>
    <row r="668" spans="4:6" ht="409.5">
      <c r="D668" s="55"/>
      <c r="E668" s="55"/>
      <c r="F668" s="55"/>
    </row>
    <row r="669" spans="4:6" ht="409.5">
      <c r="D669" s="55"/>
      <c r="E669" s="55"/>
      <c r="F669" s="55"/>
    </row>
    <row r="670" spans="4:6" ht="409.5">
      <c r="D670" s="55"/>
      <c r="E670" s="55"/>
      <c r="F670" s="55"/>
    </row>
    <row r="671" spans="4:6" ht="409.5">
      <c r="D671" s="55"/>
      <c r="E671" s="55"/>
      <c r="F671" s="55"/>
    </row>
    <row r="672" spans="4:6" ht="409.5">
      <c r="D672" s="55"/>
      <c r="E672" s="55"/>
      <c r="F672" s="55"/>
    </row>
    <row r="673" spans="4:6" ht="409.5">
      <c r="D673" s="55"/>
      <c r="E673" s="55"/>
      <c r="F673" s="55"/>
    </row>
    <row r="674" spans="4:6" ht="409.5">
      <c r="D674" s="55"/>
      <c r="E674" s="55"/>
      <c r="F674" s="55"/>
    </row>
    <row r="675" spans="4:6" ht="409.5">
      <c r="D675" s="55"/>
      <c r="E675" s="55"/>
      <c r="F675" s="55"/>
    </row>
    <row r="676" spans="4:6" ht="409.5">
      <c r="D676" s="55"/>
      <c r="E676" s="55"/>
      <c r="F676" s="55"/>
    </row>
    <row r="677" spans="4:6" ht="409.5">
      <c r="D677" s="55"/>
      <c r="E677" s="55"/>
      <c r="F677" s="55"/>
    </row>
    <row r="678" spans="4:6" ht="409.5">
      <c r="D678" s="55"/>
      <c r="E678" s="55"/>
      <c r="F678" s="55"/>
    </row>
    <row r="679" spans="4:6" ht="409.5">
      <c r="D679" s="55"/>
      <c r="E679" s="55"/>
      <c r="F679" s="55"/>
    </row>
    <row r="680" spans="4:6" ht="409.5">
      <c r="D680" s="55"/>
      <c r="E680" s="55"/>
      <c r="F680" s="55"/>
    </row>
    <row r="681" spans="4:6" ht="409.5">
      <c r="D681" s="55"/>
      <c r="E681" s="55"/>
      <c r="F681" s="55"/>
    </row>
    <row r="682" spans="4:6" ht="409.5">
      <c r="D682" s="55"/>
      <c r="E682" s="55"/>
      <c r="F682" s="55"/>
    </row>
    <row r="683" spans="4:6" ht="409.5">
      <c r="D683" s="55"/>
      <c r="E683" s="55"/>
      <c r="F683" s="55"/>
    </row>
    <row r="684" spans="4:6" ht="409.5">
      <c r="D684" s="55"/>
      <c r="E684" s="55"/>
      <c r="F684" s="55"/>
    </row>
    <row r="685" spans="4:6" ht="409.5">
      <c r="D685" s="55"/>
      <c r="E685" s="55"/>
      <c r="F685" s="55"/>
    </row>
    <row r="686" spans="4:6" ht="409.5">
      <c r="D686" s="55"/>
      <c r="E686" s="55"/>
      <c r="F686" s="55"/>
    </row>
    <row r="687" spans="4:6" ht="409.5">
      <c r="D687" s="55"/>
      <c r="E687" s="55"/>
      <c r="F687" s="55"/>
    </row>
    <row r="688" spans="4:6" ht="409.5">
      <c r="D688" s="55"/>
      <c r="E688" s="55"/>
      <c r="F688" s="55"/>
    </row>
    <row r="689" spans="4:6" ht="409.5">
      <c r="D689" s="55"/>
      <c r="E689" s="55"/>
      <c r="F689" s="55"/>
    </row>
    <row r="690" spans="4:6" ht="409.5">
      <c r="D690" s="55"/>
      <c r="E690" s="55"/>
      <c r="F690" s="55"/>
    </row>
    <row r="691" spans="4:6" ht="409.5">
      <c r="D691" s="55"/>
      <c r="E691" s="55"/>
      <c r="F691" s="55"/>
    </row>
    <row r="692" spans="4:6" ht="409.5">
      <c r="D692" s="55"/>
      <c r="E692" s="55"/>
      <c r="F692" s="55"/>
    </row>
    <row r="693" spans="4:6" ht="409.5">
      <c r="D693" s="55"/>
      <c r="E693" s="55"/>
      <c r="F693" s="55"/>
    </row>
    <row r="694" spans="4:6" ht="409.5">
      <c r="D694" s="55"/>
      <c r="E694" s="55"/>
      <c r="F694" s="55"/>
    </row>
    <row r="695" spans="4:6" ht="409.5">
      <c r="D695" s="55"/>
      <c r="E695" s="55"/>
      <c r="F695" s="55"/>
    </row>
    <row r="696" spans="4:6" ht="409.5">
      <c r="D696" s="55"/>
      <c r="E696" s="55"/>
      <c r="F696" s="55"/>
    </row>
    <row r="697" spans="4:6" ht="409.5">
      <c r="D697" s="55"/>
      <c r="E697" s="55"/>
      <c r="F697" s="55"/>
    </row>
    <row r="698" spans="4:6" ht="409.5">
      <c r="D698" s="55"/>
      <c r="E698" s="55"/>
      <c r="F698" s="55"/>
    </row>
    <row r="699" spans="4:6" ht="409.5">
      <c r="D699" s="55"/>
      <c r="E699" s="55"/>
      <c r="F699" s="55"/>
    </row>
    <row r="700" spans="4:6" ht="409.5">
      <c r="D700" s="55"/>
      <c r="E700" s="55"/>
      <c r="F700" s="55"/>
    </row>
    <row r="701" spans="4:6" ht="409.5">
      <c r="D701" s="55"/>
      <c r="E701" s="55"/>
      <c r="F701" s="55"/>
    </row>
    <row r="702" spans="4:6" ht="409.5">
      <c r="D702" s="55"/>
      <c r="E702" s="55"/>
      <c r="F702" s="55"/>
    </row>
    <row r="703" spans="4:6" ht="409.5">
      <c r="D703" s="55"/>
      <c r="E703" s="55"/>
      <c r="F703" s="55"/>
    </row>
    <row r="704" spans="4:6" ht="409.5">
      <c r="D704" s="55"/>
      <c r="E704" s="55"/>
      <c r="F704" s="55"/>
    </row>
    <row r="705" spans="4:6" ht="409.5">
      <c r="D705" s="55"/>
      <c r="E705" s="55"/>
      <c r="F705" s="55"/>
    </row>
    <row r="706" spans="4:6" ht="409.5">
      <c r="D706" s="55"/>
      <c r="E706" s="55"/>
      <c r="F706" s="55"/>
    </row>
    <row r="707" spans="4:6" ht="409.5">
      <c r="D707" s="55"/>
      <c r="E707" s="55"/>
      <c r="F707" s="55"/>
    </row>
    <row r="708" spans="4:6" ht="409.5">
      <c r="D708" s="55"/>
      <c r="E708" s="55"/>
      <c r="F708" s="55"/>
    </row>
    <row r="709" spans="4:6" ht="409.5">
      <c r="D709" s="55"/>
      <c r="E709" s="55"/>
      <c r="F709" s="55"/>
    </row>
    <row r="710" spans="4:6" ht="409.5">
      <c r="D710" s="55"/>
      <c r="E710" s="55"/>
      <c r="F710" s="55"/>
    </row>
    <row r="711" spans="4:6" ht="409.5">
      <c r="D711" s="55"/>
      <c r="E711" s="55"/>
      <c r="F711" s="55"/>
    </row>
    <row r="712" spans="4:6" ht="409.5">
      <c r="D712" s="55"/>
      <c r="E712" s="55"/>
      <c r="F712" s="55"/>
    </row>
    <row r="713" spans="4:6" ht="409.5">
      <c r="D713" s="55"/>
      <c r="E713" s="55"/>
      <c r="F713" s="55"/>
    </row>
    <row r="714" spans="4:6" ht="409.5">
      <c r="D714" s="55"/>
      <c r="E714" s="55"/>
      <c r="F714" s="55"/>
    </row>
    <row r="715" spans="4:6" ht="409.5">
      <c r="D715" s="55"/>
      <c r="E715" s="55"/>
      <c r="F715" s="55"/>
    </row>
    <row r="716" spans="4:6" ht="409.5">
      <c r="D716" s="55"/>
      <c r="E716" s="55"/>
      <c r="F716" s="55"/>
    </row>
    <row r="717" spans="4:6" ht="409.5">
      <c r="D717" s="55"/>
      <c r="E717" s="55"/>
      <c r="F717" s="55"/>
    </row>
    <row r="718" spans="4:6" ht="409.5">
      <c r="D718" s="55"/>
      <c r="E718" s="55"/>
      <c r="F718" s="55"/>
    </row>
    <row r="719" spans="4:6" ht="409.5">
      <c r="D719" s="55"/>
      <c r="E719" s="55"/>
      <c r="F719" s="55"/>
    </row>
    <row r="720" spans="4:6" ht="409.5">
      <c r="D720" s="55"/>
      <c r="E720" s="55"/>
      <c r="F720" s="55"/>
    </row>
    <row r="721" spans="4:6" ht="409.5">
      <c r="D721" s="55"/>
      <c r="E721" s="55"/>
      <c r="F721" s="55"/>
    </row>
    <row r="722" spans="4:6" ht="409.5">
      <c r="D722" s="55"/>
      <c r="E722" s="55"/>
      <c r="F722" s="55"/>
    </row>
    <row r="723" spans="4:6" ht="409.5">
      <c r="D723" s="55"/>
      <c r="E723" s="55"/>
      <c r="F723" s="55"/>
    </row>
    <row r="724" spans="4:6" ht="409.5">
      <c r="D724" s="55"/>
      <c r="E724" s="55"/>
      <c r="F724" s="55"/>
    </row>
    <row r="725" spans="4:6" ht="409.5">
      <c r="D725" s="55"/>
      <c r="E725" s="55"/>
      <c r="F725" s="55"/>
    </row>
    <row r="726" spans="4:6" ht="409.5">
      <c r="D726" s="55"/>
      <c r="E726" s="55"/>
      <c r="F726" s="55"/>
    </row>
    <row r="727" spans="4:6" ht="409.5">
      <c r="D727" s="55"/>
      <c r="E727" s="55"/>
      <c r="F727" s="55"/>
    </row>
    <row r="728" spans="4:6" ht="409.5">
      <c r="D728" s="55"/>
      <c r="E728" s="55"/>
      <c r="F728" s="55"/>
    </row>
    <row r="729" spans="4:6" ht="409.5">
      <c r="D729" s="55"/>
      <c r="E729" s="55"/>
      <c r="F729" s="55"/>
    </row>
    <row r="730" spans="4:6" ht="409.5">
      <c r="D730" s="55"/>
      <c r="E730" s="55"/>
      <c r="F730" s="55"/>
    </row>
    <row r="731" spans="4:6" ht="409.5">
      <c r="D731" s="55"/>
      <c r="E731" s="55"/>
      <c r="F731" s="55"/>
    </row>
    <row r="732" spans="4:6" ht="409.5">
      <c r="D732" s="55"/>
      <c r="E732" s="55"/>
      <c r="F732" s="55"/>
    </row>
    <row r="733" spans="4:6" ht="409.5">
      <c r="D733" s="55"/>
      <c r="E733" s="55"/>
      <c r="F733" s="55"/>
    </row>
    <row r="734" spans="4:6" ht="409.5">
      <c r="D734" s="55"/>
      <c r="E734" s="55"/>
      <c r="F734" s="55"/>
    </row>
    <row r="735" spans="4:6" ht="409.5">
      <c r="D735" s="55"/>
      <c r="E735" s="55"/>
      <c r="F735" s="55"/>
    </row>
    <row r="736" spans="4:6" ht="409.5">
      <c r="D736" s="55"/>
      <c r="E736" s="55"/>
      <c r="F736" s="55"/>
    </row>
    <row r="737" spans="4:6" ht="409.5">
      <c r="D737" s="55"/>
      <c r="E737" s="55"/>
      <c r="F737" s="55"/>
    </row>
    <row r="738" spans="4:6" ht="409.5">
      <c r="D738" s="55"/>
      <c r="E738" s="55"/>
      <c r="F738" s="55"/>
    </row>
    <row r="739" spans="4:6" ht="409.5">
      <c r="D739" s="55"/>
      <c r="E739" s="55"/>
      <c r="F739" s="55"/>
    </row>
    <row r="740" spans="4:6" ht="409.5">
      <c r="D740" s="55"/>
      <c r="E740" s="55"/>
      <c r="F740" s="55"/>
    </row>
    <row r="741" spans="4:6" ht="409.5">
      <c r="D741" s="55"/>
      <c r="E741" s="55"/>
      <c r="F741" s="55"/>
    </row>
    <row r="742" spans="4:6" ht="409.5">
      <c r="D742" s="55"/>
      <c r="E742" s="55"/>
      <c r="F742" s="55"/>
    </row>
    <row r="743" spans="4:6" ht="409.5">
      <c r="D743" s="55"/>
      <c r="E743" s="55"/>
      <c r="F743" s="55"/>
    </row>
    <row r="744" spans="4:6" ht="409.5">
      <c r="D744" s="55"/>
      <c r="E744" s="55"/>
      <c r="F744" s="55"/>
    </row>
    <row r="745" spans="4:6" ht="409.5">
      <c r="D745" s="55"/>
      <c r="E745" s="55"/>
      <c r="F745" s="55"/>
    </row>
    <row r="746" spans="4:6" ht="409.5">
      <c r="D746" s="55"/>
      <c r="E746" s="55"/>
      <c r="F746" s="55"/>
    </row>
    <row r="747" spans="4:6" ht="409.5">
      <c r="D747" s="55"/>
      <c r="E747" s="55"/>
      <c r="F747" s="55"/>
    </row>
    <row r="748" spans="4:6" ht="409.5">
      <c r="D748" s="55"/>
      <c r="E748" s="55"/>
      <c r="F748" s="55"/>
    </row>
    <row r="749" spans="4:6" ht="409.5">
      <c r="D749" s="55"/>
      <c r="E749" s="55"/>
      <c r="F749" s="55"/>
    </row>
    <row r="750" spans="4:6" ht="409.5">
      <c r="D750" s="55"/>
      <c r="E750" s="55"/>
      <c r="F750" s="55"/>
    </row>
    <row r="751" spans="4:6" ht="409.5">
      <c r="D751" s="55"/>
      <c r="E751" s="55"/>
      <c r="F751" s="55"/>
    </row>
    <row r="752" spans="4:6" ht="409.5">
      <c r="D752" s="55"/>
      <c r="E752" s="55"/>
      <c r="F752" s="55"/>
    </row>
    <row r="753" spans="4:6" ht="409.5">
      <c r="D753" s="55"/>
      <c r="E753" s="55"/>
      <c r="F753" s="55"/>
    </row>
    <row r="754" spans="4:6" ht="409.5">
      <c r="D754" s="55"/>
      <c r="E754" s="55"/>
      <c r="F754" s="55"/>
    </row>
    <row r="755" spans="4:6" ht="409.5">
      <c r="D755" s="55"/>
      <c r="E755" s="55"/>
      <c r="F755" s="55"/>
    </row>
    <row r="756" spans="4:6" ht="409.5">
      <c r="D756" s="55"/>
      <c r="E756" s="55"/>
      <c r="F756" s="55"/>
    </row>
    <row r="757" spans="4:6" ht="409.5">
      <c r="D757" s="55"/>
      <c r="E757" s="55"/>
      <c r="F757" s="55"/>
    </row>
    <row r="758" spans="4:6" ht="409.5">
      <c r="D758" s="55"/>
      <c r="E758" s="55"/>
      <c r="F758" s="55"/>
    </row>
    <row r="759" spans="4:6" ht="409.5">
      <c r="D759" s="55"/>
      <c r="E759" s="55"/>
      <c r="F759" s="55"/>
    </row>
    <row r="760" spans="4:6" ht="409.5">
      <c r="D760" s="55"/>
      <c r="E760" s="55"/>
      <c r="F760" s="55"/>
    </row>
    <row r="761" spans="4:6" ht="409.5">
      <c r="D761" s="55"/>
      <c r="E761" s="55"/>
      <c r="F761" s="55"/>
    </row>
    <row r="762" spans="4:6" ht="409.5">
      <c r="D762" s="55"/>
      <c r="E762" s="55"/>
      <c r="F762" s="55"/>
    </row>
    <row r="763" spans="4:6" ht="409.5">
      <c r="D763" s="55"/>
      <c r="E763" s="55"/>
      <c r="F763" s="55"/>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44" activePane="bottomLeft" state="frozen"/>
      <selection pane="topLeft" activeCell="K477" sqref="K477"/>
      <selection pane="bottomLeft" activeCell="K477" sqref="K477"/>
    </sheetView>
  </sheetViews>
  <sheetFormatPr defaultColWidth="9.140625" defaultRowHeight="12.75"/>
  <cols>
    <col min="1" max="1" width="5.00390625" style="48" customWidth="1"/>
    <col min="2" max="2" width="41.421875" style="56" customWidth="1"/>
    <col min="3" max="3" width="5.140625" style="54" bestFit="1" customWidth="1"/>
    <col min="4" max="4" width="16.421875" style="48" bestFit="1" customWidth="1"/>
    <col min="5" max="5" width="15.8515625" style="48" bestFit="1" customWidth="1"/>
    <col min="6" max="16384" width="9.140625" style="48" customWidth="1"/>
  </cols>
  <sheetData>
    <row r="1" spans="1:5" s="47" customFormat="1" ht="12" thickBot="1">
      <c r="A1" s="690" t="s">
        <v>131</v>
      </c>
      <c r="B1" s="690"/>
      <c r="C1" s="690"/>
      <c r="D1" s="690"/>
      <c r="E1" s="690"/>
    </row>
    <row r="2" spans="1:5" s="47" customFormat="1" ht="12.75">
      <c r="A2" s="720" t="s">
        <v>454</v>
      </c>
      <c r="B2" s="720"/>
      <c r="C2" s="722" t="s">
        <v>850</v>
      </c>
      <c r="D2" s="723"/>
      <c r="E2" s="724"/>
    </row>
    <row r="3" spans="1:7" ht="12.75">
      <c r="A3" s="720" t="s">
        <v>455</v>
      </c>
      <c r="B3" s="720"/>
      <c r="C3" s="722" t="s">
        <v>843</v>
      </c>
      <c r="D3" s="723"/>
      <c r="E3" s="724"/>
      <c r="F3" s="80"/>
      <c r="G3" s="80"/>
    </row>
    <row r="4" spans="1:5" ht="15.75">
      <c r="A4" s="720" t="s">
        <v>538</v>
      </c>
      <c r="B4" s="720"/>
      <c r="C4" s="613" t="str">
        <f>IF(ISBLANK(Ročná_správa!B12),"  ",Ročná_správa!B12)</f>
        <v>CEMMAC a.s.</v>
      </c>
      <c r="D4" s="614"/>
      <c r="E4" s="615"/>
    </row>
    <row r="5" spans="1:5" ht="15.75">
      <c r="A5" s="720" t="s">
        <v>415</v>
      </c>
      <c r="B5" s="721"/>
      <c r="C5" s="613" t="str">
        <f>IF(ISBLANK(Ročná_správa!E6),"  ",Ročná_správa!E6)</f>
        <v>31412106</v>
      </c>
      <c r="D5" s="614"/>
      <c r="E5" s="615"/>
    </row>
    <row r="7" spans="1:5" ht="27">
      <c r="A7" s="57" t="s">
        <v>334</v>
      </c>
      <c r="B7" s="57" t="s">
        <v>365</v>
      </c>
      <c r="C7" s="58" t="s">
        <v>343</v>
      </c>
      <c r="D7" s="57" t="s">
        <v>438</v>
      </c>
      <c r="E7" s="57" t="s">
        <v>431</v>
      </c>
    </row>
    <row r="8" spans="1:5" ht="9.75">
      <c r="A8" s="59"/>
      <c r="B8" s="149" t="s">
        <v>362</v>
      </c>
      <c r="C8" s="146" t="s">
        <v>644</v>
      </c>
      <c r="D8" s="235">
        <f>D9+D30+D70</f>
        <v>38273771</v>
      </c>
      <c r="E8" s="250">
        <f>E9+E30+E70</f>
        <v>35619262</v>
      </c>
    </row>
    <row r="9" spans="1:5" ht="9.75">
      <c r="A9" s="59" t="s">
        <v>439</v>
      </c>
      <c r="B9" s="60" t="s">
        <v>363</v>
      </c>
      <c r="C9" s="61" t="s">
        <v>645</v>
      </c>
      <c r="D9" s="235">
        <f>D10+D14+D15+D16+D19+D22+D26+D29</f>
        <v>25289003</v>
      </c>
      <c r="E9" s="250">
        <f>E10+E14+E15+E16+E19+E22+E26+E29</f>
        <v>26015072</v>
      </c>
    </row>
    <row r="10" spans="1:5" ht="9.75">
      <c r="A10" s="59" t="s">
        <v>458</v>
      </c>
      <c r="B10" s="60" t="s">
        <v>794</v>
      </c>
      <c r="C10" s="61" t="s">
        <v>646</v>
      </c>
      <c r="D10" s="235">
        <f>SUM(D11:D13)</f>
        <v>16414080</v>
      </c>
      <c r="E10" s="235">
        <f>SUM(E11:E13)</f>
        <v>16414080</v>
      </c>
    </row>
    <row r="11" spans="1:5" ht="9.75">
      <c r="A11" s="150" t="s">
        <v>206</v>
      </c>
      <c r="B11" s="62" t="s">
        <v>347</v>
      </c>
      <c r="C11" s="53" t="s">
        <v>647</v>
      </c>
      <c r="D11" s="84">
        <v>16414080</v>
      </c>
      <c r="E11" s="84">
        <v>16414080</v>
      </c>
    </row>
    <row r="12" spans="1:5" ht="9.75">
      <c r="A12" s="151" t="s">
        <v>344</v>
      </c>
      <c r="B12" s="62" t="s">
        <v>348</v>
      </c>
      <c r="C12" s="53" t="s">
        <v>648</v>
      </c>
      <c r="D12" s="84"/>
      <c r="E12" s="84"/>
    </row>
    <row r="13" spans="1:5" ht="9.75">
      <c r="A13" s="151" t="s">
        <v>451</v>
      </c>
      <c r="B13" s="62" t="s">
        <v>129</v>
      </c>
      <c r="C13" s="53" t="s">
        <v>649</v>
      </c>
      <c r="D13" s="84"/>
      <c r="E13" s="84"/>
    </row>
    <row r="14" spans="1:5" s="232" customFormat="1" ht="9">
      <c r="A14" s="230" t="s">
        <v>460</v>
      </c>
      <c r="B14" s="149" t="s">
        <v>349</v>
      </c>
      <c r="C14" s="146" t="s">
        <v>650</v>
      </c>
      <c r="D14" s="231">
        <v>2310728</v>
      </c>
      <c r="E14" s="231">
        <v>2310728</v>
      </c>
    </row>
    <row r="15" spans="1:5" s="232" customFormat="1" ht="9">
      <c r="A15" s="230" t="s">
        <v>461</v>
      </c>
      <c r="B15" s="149" t="s">
        <v>494</v>
      </c>
      <c r="C15" s="146" t="s">
        <v>651</v>
      </c>
      <c r="D15" s="231">
        <v>189816</v>
      </c>
      <c r="E15" s="231">
        <v>189816</v>
      </c>
    </row>
    <row r="16" spans="1:5" ht="9.75">
      <c r="A16" s="59" t="s">
        <v>462</v>
      </c>
      <c r="B16" s="60" t="s">
        <v>652</v>
      </c>
      <c r="C16" s="61" t="s">
        <v>653</v>
      </c>
      <c r="D16" s="235">
        <f>SUM(D17+D18)</f>
        <v>3282816</v>
      </c>
      <c r="E16" s="235">
        <f>SUM(E17+E18)</f>
        <v>3282816</v>
      </c>
    </row>
    <row r="17" spans="1:5" ht="9.75" customHeight="1">
      <c r="A17" s="151" t="s">
        <v>655</v>
      </c>
      <c r="B17" s="62" t="s">
        <v>656</v>
      </c>
      <c r="C17" s="53" t="s">
        <v>654</v>
      </c>
      <c r="D17" s="84">
        <v>3282816</v>
      </c>
      <c r="E17" s="84">
        <v>3282816</v>
      </c>
    </row>
    <row r="18" spans="1:5" ht="9.75" customHeight="1">
      <c r="A18" s="151" t="s">
        <v>344</v>
      </c>
      <c r="B18" s="62" t="s">
        <v>658</v>
      </c>
      <c r="C18" s="53" t="s">
        <v>657</v>
      </c>
      <c r="D18" s="84"/>
      <c r="E18" s="84"/>
    </row>
    <row r="19" spans="1:5" ht="9.75" customHeight="1">
      <c r="A19" s="59" t="s">
        <v>463</v>
      </c>
      <c r="B19" s="60" t="s">
        <v>659</v>
      </c>
      <c r="C19" s="61" t="s">
        <v>660</v>
      </c>
      <c r="D19" s="235">
        <f>SUM(D20+D21)</f>
        <v>1076291</v>
      </c>
      <c r="E19" s="235">
        <f>SUM(E20+E21)</f>
        <v>1076291</v>
      </c>
    </row>
    <row r="20" spans="1:5" ht="9.75" customHeight="1">
      <c r="A20" s="151" t="s">
        <v>662</v>
      </c>
      <c r="B20" s="62" t="s">
        <v>661</v>
      </c>
      <c r="C20" s="53" t="s">
        <v>663</v>
      </c>
      <c r="D20" s="84"/>
      <c r="E20" s="84"/>
    </row>
    <row r="21" spans="1:5" ht="9.75" customHeight="1">
      <c r="A21" s="151" t="s">
        <v>344</v>
      </c>
      <c r="B21" s="62" t="s">
        <v>664</v>
      </c>
      <c r="C21" s="53" t="s">
        <v>665</v>
      </c>
      <c r="D21" s="84">
        <v>1076291</v>
      </c>
      <c r="E21" s="84">
        <v>1076291</v>
      </c>
    </row>
    <row r="22" spans="1:5" ht="9.75" customHeight="1">
      <c r="A22" s="59" t="s">
        <v>667</v>
      </c>
      <c r="B22" s="60" t="s">
        <v>666</v>
      </c>
      <c r="C22" s="61" t="s">
        <v>668</v>
      </c>
      <c r="D22" s="235">
        <f>SUM(D23+D24+D25)</f>
        <v>0</v>
      </c>
      <c r="E22" s="235">
        <f>SUM(E23+E24+E25)</f>
        <v>0</v>
      </c>
    </row>
    <row r="23" spans="1:5" ht="9.75">
      <c r="A23" s="151" t="s">
        <v>670</v>
      </c>
      <c r="B23" s="62" t="s">
        <v>350</v>
      </c>
      <c r="C23" s="53" t="s">
        <v>669</v>
      </c>
      <c r="D23" s="84"/>
      <c r="E23" s="84"/>
    </row>
    <row r="24" spans="1:5" ht="9.75">
      <c r="A24" s="151" t="s">
        <v>344</v>
      </c>
      <c r="B24" s="62" t="s">
        <v>352</v>
      </c>
      <c r="C24" s="53" t="s">
        <v>671</v>
      </c>
      <c r="D24" s="84"/>
      <c r="E24" s="84"/>
    </row>
    <row r="25" spans="1:5" ht="9.75">
      <c r="A25" s="151" t="s">
        <v>451</v>
      </c>
      <c r="B25" s="62" t="s">
        <v>592</v>
      </c>
      <c r="C25" s="53" t="s">
        <v>672</v>
      </c>
      <c r="D25" s="84"/>
      <c r="E25" s="84"/>
    </row>
    <row r="26" spans="1:5" ht="9.75">
      <c r="A26" s="59" t="s">
        <v>674</v>
      </c>
      <c r="B26" s="60" t="s">
        <v>495</v>
      </c>
      <c r="C26" s="61" t="s">
        <v>673</v>
      </c>
      <c r="D26" s="235">
        <f>SUM(D27+D28)</f>
        <v>24059</v>
      </c>
      <c r="E26" s="235">
        <f>SUM(E27+E28)</f>
        <v>38915</v>
      </c>
    </row>
    <row r="27" spans="1:5" ht="9.75">
      <c r="A27" s="150" t="s">
        <v>675</v>
      </c>
      <c r="B27" s="62" t="s">
        <v>353</v>
      </c>
      <c r="C27" s="53" t="s">
        <v>676</v>
      </c>
      <c r="D27" s="84">
        <v>24059</v>
      </c>
      <c r="E27" s="84">
        <v>38915</v>
      </c>
    </row>
    <row r="28" spans="1:5" ht="9.75">
      <c r="A28" s="151" t="s">
        <v>344</v>
      </c>
      <c r="B28" s="62" t="s">
        <v>354</v>
      </c>
      <c r="C28" s="53" t="s">
        <v>677</v>
      </c>
      <c r="D28" s="84"/>
      <c r="E28" s="84"/>
    </row>
    <row r="29" spans="1:5" ht="9.75">
      <c r="A29" s="59" t="s">
        <v>678</v>
      </c>
      <c r="B29" s="60" t="s">
        <v>132</v>
      </c>
      <c r="C29" s="61" t="s">
        <v>466</v>
      </c>
      <c r="D29" s="235">
        <f>'P2Súvaha- aktíva'!E10-(D10+D14+D15+D16+D19+D22+D26+D30+D70)</f>
        <v>1991213</v>
      </c>
      <c r="E29" s="235">
        <f>'P2Súvaha- aktíva'!F10-(E10+E14+E15+E16+E19+E22+E26+E30+E70)</f>
        <v>2702426</v>
      </c>
    </row>
    <row r="30" spans="1:5" ht="9.75">
      <c r="A30" s="59" t="s">
        <v>440</v>
      </c>
      <c r="B30" s="60" t="s">
        <v>364</v>
      </c>
      <c r="C30" s="61" t="s">
        <v>467</v>
      </c>
      <c r="D30" s="235">
        <f>D31+D47+D50+D51+D65+D68+D69</f>
        <v>12976228</v>
      </c>
      <c r="E30" s="235">
        <f>E31+E47+E50+E51+E65+E68+E69</f>
        <v>9600793</v>
      </c>
    </row>
    <row r="31" spans="1:7" ht="9.75">
      <c r="A31" s="59" t="s">
        <v>441</v>
      </c>
      <c r="B31" s="60" t="s">
        <v>795</v>
      </c>
      <c r="C31" s="61" t="s">
        <v>468</v>
      </c>
      <c r="D31" s="235">
        <f>SUM(D32+D36+D37+D38+D39+D40+D41+D42+D43+D44+D45+D46)</f>
        <v>1499533</v>
      </c>
      <c r="E31" s="235">
        <f>SUM(E32+E36+E37+E38+E39+E40+E41+E42+E43+E44+E45+E46)</f>
        <v>1374684</v>
      </c>
      <c r="G31" s="147"/>
    </row>
    <row r="32" spans="1:5" ht="9.75">
      <c r="A32" s="59" t="s">
        <v>200</v>
      </c>
      <c r="B32" s="60" t="s">
        <v>765</v>
      </c>
      <c r="C32" s="61" t="s">
        <v>469</v>
      </c>
      <c r="D32" s="235">
        <f>SUM(C33:C35)</f>
        <v>0</v>
      </c>
      <c r="E32" s="235">
        <f>SUM(D33:D35)</f>
        <v>0</v>
      </c>
    </row>
    <row r="33" spans="1:5" ht="19.5">
      <c r="A33" s="151" t="s">
        <v>603</v>
      </c>
      <c r="B33" s="62" t="s">
        <v>679</v>
      </c>
      <c r="C33" s="53" t="s">
        <v>470</v>
      </c>
      <c r="D33" s="84"/>
      <c r="E33" s="84"/>
    </row>
    <row r="34" spans="1:5" ht="19.5">
      <c r="A34" s="151" t="s">
        <v>616</v>
      </c>
      <c r="B34" s="62" t="s">
        <v>680</v>
      </c>
      <c r="C34" s="53" t="s">
        <v>471</v>
      </c>
      <c r="D34" s="84"/>
      <c r="E34" s="84"/>
    </row>
    <row r="35" spans="1:5" ht="9.75">
      <c r="A35" s="151" t="s">
        <v>617</v>
      </c>
      <c r="B35" s="62" t="s">
        <v>681</v>
      </c>
      <c r="C35" s="53" t="s">
        <v>472</v>
      </c>
      <c r="D35" s="84"/>
      <c r="E35" s="84"/>
    </row>
    <row r="36" spans="1:5" ht="9.75">
      <c r="A36" s="151" t="s">
        <v>344</v>
      </c>
      <c r="B36" s="62" t="s">
        <v>192</v>
      </c>
      <c r="C36" s="53" t="s">
        <v>473</v>
      </c>
      <c r="D36" s="84"/>
      <c r="E36" s="84"/>
    </row>
    <row r="37" spans="1:5" ht="9.75">
      <c r="A37" s="151" t="s">
        <v>451</v>
      </c>
      <c r="B37" s="62" t="s">
        <v>682</v>
      </c>
      <c r="C37" s="53" t="s">
        <v>474</v>
      </c>
      <c r="D37" s="84"/>
      <c r="E37" s="84"/>
    </row>
    <row r="38" spans="1:5" ht="19.5">
      <c r="A38" s="151" t="s">
        <v>452</v>
      </c>
      <c r="B38" s="62" t="s">
        <v>683</v>
      </c>
      <c r="C38" s="53" t="s">
        <v>475</v>
      </c>
      <c r="D38" s="84"/>
      <c r="E38" s="84"/>
    </row>
    <row r="39" spans="1:5" ht="9.75">
      <c r="A39" s="151" t="s">
        <v>453</v>
      </c>
      <c r="B39" s="62" t="s">
        <v>498</v>
      </c>
      <c r="C39" s="53" t="s">
        <v>476</v>
      </c>
      <c r="D39" s="84"/>
      <c r="E39" s="84"/>
    </row>
    <row r="40" spans="1:7" ht="9.75">
      <c r="A40" s="151" t="s">
        <v>448</v>
      </c>
      <c r="B40" s="62" t="s">
        <v>355</v>
      </c>
      <c r="C40" s="53" t="s">
        <v>477</v>
      </c>
      <c r="D40" s="84"/>
      <c r="E40" s="84"/>
      <c r="G40" s="147"/>
    </row>
    <row r="41" spans="1:5" ht="9.75">
      <c r="A41" s="151" t="s">
        <v>449</v>
      </c>
      <c r="B41" s="62" t="s">
        <v>496</v>
      </c>
      <c r="C41" s="53" t="s">
        <v>479</v>
      </c>
      <c r="D41" s="84"/>
      <c r="E41" s="84"/>
    </row>
    <row r="42" spans="1:5" ht="9.75">
      <c r="A42" s="151" t="s">
        <v>345</v>
      </c>
      <c r="B42" s="62" t="s">
        <v>497</v>
      </c>
      <c r="C42" s="53" t="s">
        <v>480</v>
      </c>
      <c r="D42" s="84"/>
      <c r="E42" s="84"/>
    </row>
    <row r="43" spans="1:5" ht="9.75">
      <c r="A43" s="151" t="s">
        <v>346</v>
      </c>
      <c r="B43" s="62" t="s">
        <v>356</v>
      </c>
      <c r="C43" s="53" t="s">
        <v>481</v>
      </c>
      <c r="D43" s="84">
        <v>7494</v>
      </c>
      <c r="E43" s="84">
        <v>3847</v>
      </c>
    </row>
    <row r="44" spans="1:5" ht="9.75">
      <c r="A44" s="151" t="s">
        <v>366</v>
      </c>
      <c r="B44" s="62" t="s">
        <v>684</v>
      </c>
      <c r="C44" s="53" t="s">
        <v>482</v>
      </c>
      <c r="D44" s="84">
        <v>284879</v>
      </c>
      <c r="E44" s="84">
        <v>242408</v>
      </c>
    </row>
    <row r="45" spans="1:5" ht="9.75">
      <c r="A45" s="151" t="s">
        <v>205</v>
      </c>
      <c r="B45" s="62" t="s">
        <v>685</v>
      </c>
      <c r="C45" s="53" t="s">
        <v>133</v>
      </c>
      <c r="D45" s="84"/>
      <c r="E45" s="84"/>
    </row>
    <row r="46" spans="1:5" ht="9.75">
      <c r="A46" s="151" t="s">
        <v>686</v>
      </c>
      <c r="B46" s="62" t="s">
        <v>357</v>
      </c>
      <c r="C46" s="53" t="s">
        <v>483</v>
      </c>
      <c r="D46" s="84">
        <v>1207160</v>
      </c>
      <c r="E46" s="84">
        <v>1128429</v>
      </c>
    </row>
    <row r="47" spans="1:5" ht="9.75">
      <c r="A47" s="59" t="s">
        <v>465</v>
      </c>
      <c r="B47" s="60" t="s">
        <v>687</v>
      </c>
      <c r="C47" s="61" t="s">
        <v>484</v>
      </c>
      <c r="D47" s="235">
        <f>D48+D49</f>
        <v>562227</v>
      </c>
      <c r="E47" s="235">
        <f>E48+E49</f>
        <v>471577</v>
      </c>
    </row>
    <row r="48" spans="1:5" ht="9.75">
      <c r="A48" s="150" t="s">
        <v>201</v>
      </c>
      <c r="B48" s="62" t="s">
        <v>688</v>
      </c>
      <c r="C48" s="53" t="s">
        <v>202</v>
      </c>
      <c r="D48" s="84">
        <v>256205</v>
      </c>
      <c r="E48" s="84">
        <v>185487</v>
      </c>
    </row>
    <row r="49" spans="1:5" ht="9.75">
      <c r="A49" s="150" t="s">
        <v>344</v>
      </c>
      <c r="B49" s="62" t="s">
        <v>689</v>
      </c>
      <c r="C49" s="53" t="s">
        <v>139</v>
      </c>
      <c r="D49" s="84">
        <v>306022</v>
      </c>
      <c r="E49" s="84">
        <v>286090</v>
      </c>
    </row>
    <row r="50" spans="1:5" ht="9.75">
      <c r="A50" s="59" t="s">
        <v>447</v>
      </c>
      <c r="B50" s="60" t="s">
        <v>691</v>
      </c>
      <c r="C50" s="61" t="s">
        <v>690</v>
      </c>
      <c r="D50" s="84">
        <v>2295000</v>
      </c>
      <c r="E50" s="84">
        <v>875000</v>
      </c>
    </row>
    <row r="51" spans="1:5" ht="9.75">
      <c r="A51" s="59" t="s">
        <v>478</v>
      </c>
      <c r="B51" s="60" t="s">
        <v>196</v>
      </c>
      <c r="C51" s="61" t="s">
        <v>141</v>
      </c>
      <c r="D51" s="235">
        <f>D52+D56+D57+D58+D59+D60+D61+D62+D63+D64</f>
        <v>4438784</v>
      </c>
      <c r="E51" s="235">
        <f>E52+E56+E57+E58+E59+E60+E61+E62+E63+E64</f>
        <v>4505509</v>
      </c>
    </row>
    <row r="52" spans="1:5" ht="9.75">
      <c r="A52" s="59" t="s">
        <v>122</v>
      </c>
      <c r="B52" s="60" t="s">
        <v>692</v>
      </c>
      <c r="C52" s="61" t="s">
        <v>140</v>
      </c>
      <c r="D52" s="235">
        <f>D53+D54+D55</f>
        <v>3871937</v>
      </c>
      <c r="E52" s="235">
        <f>E53+E54+E55</f>
        <v>3617601</v>
      </c>
    </row>
    <row r="53" spans="1:5" ht="19.5">
      <c r="A53" s="151" t="s">
        <v>603</v>
      </c>
      <c r="B53" s="62" t="s">
        <v>679</v>
      </c>
      <c r="C53" s="53" t="s">
        <v>203</v>
      </c>
      <c r="D53" s="84">
        <v>247050</v>
      </c>
      <c r="E53" s="84">
        <v>145832</v>
      </c>
    </row>
    <row r="54" spans="1:5" ht="19.5">
      <c r="A54" s="151" t="s">
        <v>616</v>
      </c>
      <c r="B54" s="62" t="s">
        <v>680</v>
      </c>
      <c r="C54" s="53" t="s">
        <v>204</v>
      </c>
      <c r="D54" s="84"/>
      <c r="E54" s="84"/>
    </row>
    <row r="55" spans="1:5" ht="9.75">
      <c r="A55" s="151" t="s">
        <v>617</v>
      </c>
      <c r="B55" s="62" t="s">
        <v>681</v>
      </c>
      <c r="C55" s="53" t="s">
        <v>693</v>
      </c>
      <c r="D55" s="84">
        <v>3624887</v>
      </c>
      <c r="E55" s="84">
        <v>3471769</v>
      </c>
    </row>
    <row r="56" spans="1:5" ht="9.75">
      <c r="A56" s="151" t="s">
        <v>344</v>
      </c>
      <c r="B56" s="62" t="s">
        <v>192</v>
      </c>
      <c r="C56" s="53" t="s">
        <v>694</v>
      </c>
      <c r="D56" s="84"/>
      <c r="E56" s="84"/>
    </row>
    <row r="57" spans="1:5" ht="9.75">
      <c r="A57" s="151" t="s">
        <v>451</v>
      </c>
      <c r="B57" s="62" t="s">
        <v>682</v>
      </c>
      <c r="C57" s="53" t="s">
        <v>695</v>
      </c>
      <c r="D57" s="84"/>
      <c r="E57" s="84"/>
    </row>
    <row r="58" spans="1:5" ht="19.5">
      <c r="A58" s="151" t="s">
        <v>452</v>
      </c>
      <c r="B58" s="62" t="s">
        <v>683</v>
      </c>
      <c r="C58" s="53" t="s">
        <v>696</v>
      </c>
      <c r="D58" s="84"/>
      <c r="E58" s="84"/>
    </row>
    <row r="59" spans="1:5" ht="9.75">
      <c r="A59" s="151" t="s">
        <v>453</v>
      </c>
      <c r="B59" s="62" t="s">
        <v>358</v>
      </c>
      <c r="C59" s="53" t="s">
        <v>697</v>
      </c>
      <c r="D59" s="84">
        <v>11799</v>
      </c>
      <c r="E59" s="84">
        <v>10316</v>
      </c>
    </row>
    <row r="60" spans="1:5" ht="9.75">
      <c r="A60" s="151" t="s">
        <v>448</v>
      </c>
      <c r="B60" s="62" t="s">
        <v>359</v>
      </c>
      <c r="C60" s="53" t="s">
        <v>698</v>
      </c>
      <c r="D60" s="84">
        <v>210371</v>
      </c>
      <c r="E60" s="84">
        <v>185983</v>
      </c>
    </row>
    <row r="61" spans="1:5" ht="9.75">
      <c r="A61" s="151" t="s">
        <v>449</v>
      </c>
      <c r="B61" s="62" t="s">
        <v>0</v>
      </c>
      <c r="C61" s="53" t="s">
        <v>699</v>
      </c>
      <c r="D61" s="84">
        <v>141256</v>
      </c>
      <c r="E61" s="84">
        <v>124844</v>
      </c>
    </row>
    <row r="62" spans="1:5" ht="9.75">
      <c r="A62" s="151" t="s">
        <v>345</v>
      </c>
      <c r="B62" s="62" t="s">
        <v>360</v>
      </c>
      <c r="C62" s="53" t="s">
        <v>700</v>
      </c>
      <c r="D62" s="84">
        <v>36448</v>
      </c>
      <c r="E62" s="84">
        <v>474355</v>
      </c>
    </row>
    <row r="63" spans="1:5" ht="9.75">
      <c r="A63" s="151" t="s">
        <v>346</v>
      </c>
      <c r="B63" s="62" t="s">
        <v>701</v>
      </c>
      <c r="C63" s="53" t="s">
        <v>702</v>
      </c>
      <c r="D63" s="84"/>
      <c r="E63" s="84"/>
    </row>
    <row r="64" spans="1:5" ht="9.75">
      <c r="A64" s="151" t="s">
        <v>366</v>
      </c>
      <c r="B64" s="62" t="s">
        <v>703</v>
      </c>
      <c r="C64" s="53" t="s">
        <v>704</v>
      </c>
      <c r="D64" s="84">
        <v>166973</v>
      </c>
      <c r="E64" s="84">
        <v>92410</v>
      </c>
    </row>
    <row r="65" spans="1:5" ht="9.75">
      <c r="A65" s="59" t="s">
        <v>636</v>
      </c>
      <c r="B65" s="60" t="s">
        <v>705</v>
      </c>
      <c r="C65" s="61" t="s">
        <v>706</v>
      </c>
      <c r="D65" s="235">
        <f>SUM(D66+D67)</f>
        <v>3200684</v>
      </c>
      <c r="E65" s="235">
        <f>SUM(E66+E67)</f>
        <v>1749023</v>
      </c>
    </row>
    <row r="66" spans="1:5" ht="9.75">
      <c r="A66" s="150" t="s">
        <v>134</v>
      </c>
      <c r="B66" s="62" t="s">
        <v>688</v>
      </c>
      <c r="C66" s="53" t="s">
        <v>707</v>
      </c>
      <c r="D66" s="84">
        <v>2894330</v>
      </c>
      <c r="E66" s="84">
        <v>1663185</v>
      </c>
    </row>
    <row r="67" spans="1:5" ht="9.75">
      <c r="A67" s="151" t="s">
        <v>344</v>
      </c>
      <c r="B67" s="62" t="s">
        <v>689</v>
      </c>
      <c r="C67" s="53" t="s">
        <v>708</v>
      </c>
      <c r="D67" s="84">
        <v>306354</v>
      </c>
      <c r="E67" s="84">
        <v>85838</v>
      </c>
    </row>
    <row r="68" spans="1:5" ht="9.75">
      <c r="A68" s="59" t="s">
        <v>709</v>
      </c>
      <c r="B68" s="60" t="s">
        <v>361</v>
      </c>
      <c r="C68" s="61" t="s">
        <v>710</v>
      </c>
      <c r="D68" s="84">
        <v>980000</v>
      </c>
      <c r="E68" s="84">
        <v>625000</v>
      </c>
    </row>
    <row r="69" spans="1:5" ht="9.75">
      <c r="A69" s="59" t="s">
        <v>711</v>
      </c>
      <c r="B69" s="60" t="s">
        <v>499</v>
      </c>
      <c r="C69" s="61" t="s">
        <v>712</v>
      </c>
      <c r="D69" s="84"/>
      <c r="E69" s="84"/>
    </row>
    <row r="70" spans="1:5" ht="9.75">
      <c r="A70" s="59" t="s">
        <v>450</v>
      </c>
      <c r="B70" s="60" t="s">
        <v>195</v>
      </c>
      <c r="C70" s="63">
        <v>141</v>
      </c>
      <c r="D70" s="235">
        <f>SUM(D71:D74)</f>
        <v>8540</v>
      </c>
      <c r="E70" s="235">
        <f>SUM(E71:E74)</f>
        <v>3397</v>
      </c>
    </row>
    <row r="71" spans="1:5" ht="9.75">
      <c r="A71" s="150" t="s">
        <v>207</v>
      </c>
      <c r="B71" s="62" t="s">
        <v>135</v>
      </c>
      <c r="C71" s="53" t="s">
        <v>713</v>
      </c>
      <c r="D71" s="84"/>
      <c r="E71" s="84"/>
    </row>
    <row r="72" spans="1:5" ht="9.75">
      <c r="A72" s="73" t="s">
        <v>344</v>
      </c>
      <c r="B72" s="62" t="s">
        <v>136</v>
      </c>
      <c r="C72" s="53" t="s">
        <v>714</v>
      </c>
      <c r="D72" s="84"/>
      <c r="E72" s="84"/>
    </row>
    <row r="73" spans="1:5" ht="9.75">
      <c r="A73" s="73" t="s">
        <v>451</v>
      </c>
      <c r="B73" s="62" t="s">
        <v>137</v>
      </c>
      <c r="C73" s="53" t="s">
        <v>715</v>
      </c>
      <c r="D73" s="84"/>
      <c r="E73" s="84"/>
    </row>
    <row r="74" spans="1:5" ht="9.75">
      <c r="A74" s="73" t="s">
        <v>452</v>
      </c>
      <c r="B74" s="62" t="s">
        <v>138</v>
      </c>
      <c r="C74" s="53" t="s">
        <v>716</v>
      </c>
      <c r="D74" s="84">
        <v>8540</v>
      </c>
      <c r="E74" s="84">
        <v>3397</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45" activePane="bottomLeft" state="frozen"/>
      <selection pane="topLeft" activeCell="K477" sqref="K477"/>
      <selection pane="bottomLeft" activeCell="K477" sqref="K477"/>
    </sheetView>
  </sheetViews>
  <sheetFormatPr defaultColWidth="9.140625" defaultRowHeight="12.75"/>
  <cols>
    <col min="1" max="1" width="5.00390625" style="64" customWidth="1"/>
    <col min="2" max="2" width="47.57421875" style="65" customWidth="1"/>
    <col min="3" max="3" width="5.140625" style="64" bestFit="1" customWidth="1"/>
    <col min="4" max="5" width="14.00390625" style="64" customWidth="1"/>
    <col min="6" max="6" width="1.1484375" style="64" customWidth="1"/>
    <col min="7" max="7" width="14.00390625" style="64" customWidth="1"/>
    <col min="8" max="16384" width="9.140625" style="64" customWidth="1"/>
  </cols>
  <sheetData>
    <row r="1" spans="1:7" s="47" customFormat="1" ht="12" thickBot="1">
      <c r="A1" s="690" t="s">
        <v>142</v>
      </c>
      <c r="B1" s="690"/>
      <c r="C1" s="690"/>
      <c r="D1" s="690"/>
      <c r="E1" s="690"/>
      <c r="F1" s="690"/>
      <c r="G1" s="690"/>
    </row>
    <row r="2" spans="1:7" s="47" customFormat="1" ht="15.75">
      <c r="A2" s="678" t="s">
        <v>454</v>
      </c>
      <c r="B2" s="679"/>
      <c r="C2" s="732" t="s">
        <v>850</v>
      </c>
      <c r="D2" s="733"/>
      <c r="E2" s="733"/>
      <c r="F2" s="733"/>
      <c r="G2" s="734"/>
    </row>
    <row r="3" spans="1:7" s="48" customFormat="1" ht="16.5" customHeight="1">
      <c r="A3" s="678" t="s">
        <v>455</v>
      </c>
      <c r="B3" s="679"/>
      <c r="C3" s="732" t="s">
        <v>843</v>
      </c>
      <c r="D3" s="733"/>
      <c r="E3" s="733"/>
      <c r="F3" s="733"/>
      <c r="G3" s="734"/>
    </row>
    <row r="4" spans="1:7" s="48" customFormat="1" ht="16.5" customHeight="1">
      <c r="A4" s="720" t="s">
        <v>538</v>
      </c>
      <c r="B4" s="720"/>
      <c r="C4" s="613" t="str">
        <f>IF(ISBLANK(Ročná_správa!B12),"  ",Ročná_správa!B12)</f>
        <v>CEMMAC a.s.</v>
      </c>
      <c r="D4" s="730"/>
      <c r="E4" s="730"/>
      <c r="F4" s="730"/>
      <c r="G4" s="731"/>
    </row>
    <row r="5" spans="1:7" s="48" customFormat="1" ht="15.75">
      <c r="A5" s="720" t="s">
        <v>415</v>
      </c>
      <c r="B5" s="721"/>
      <c r="C5" s="613" t="str">
        <f>IF(ISBLANK(Ročná_správa!E6),"  ",Ročná_správa!E6)</f>
        <v>31412106</v>
      </c>
      <c r="D5" s="614"/>
      <c r="E5" s="614"/>
      <c r="F5" s="614"/>
      <c r="G5" s="615"/>
    </row>
    <row r="7" spans="1:7" ht="9.75">
      <c r="A7" s="683" t="s">
        <v>334</v>
      </c>
      <c r="B7" s="696" t="s">
        <v>401</v>
      </c>
      <c r="C7" s="696" t="s">
        <v>343</v>
      </c>
      <c r="D7" s="729" t="s">
        <v>143</v>
      </c>
      <c r="E7" s="729"/>
      <c r="F7" s="98"/>
      <c r="G7" s="725" t="s">
        <v>145</v>
      </c>
    </row>
    <row r="8" spans="1:7" ht="29.25">
      <c r="A8" s="727"/>
      <c r="B8" s="728"/>
      <c r="C8" s="728"/>
      <c r="D8" s="66" t="s">
        <v>549</v>
      </c>
      <c r="E8" s="66" t="s">
        <v>144</v>
      </c>
      <c r="F8" s="98"/>
      <c r="G8" s="726"/>
    </row>
    <row r="9" spans="1:7" ht="9.75">
      <c r="A9" s="146" t="s">
        <v>515</v>
      </c>
      <c r="B9" s="145" t="s">
        <v>717</v>
      </c>
      <c r="C9" s="146" t="s">
        <v>485</v>
      </c>
      <c r="D9" s="251">
        <v>36427544</v>
      </c>
      <c r="E9" s="251">
        <v>34237346</v>
      </c>
      <c r="F9" s="185"/>
      <c r="G9" s="251">
        <v>37763140.0128313</v>
      </c>
    </row>
    <row r="10" spans="1:7" ht="9.75">
      <c r="A10" s="146" t="s">
        <v>531</v>
      </c>
      <c r="B10" s="145" t="s">
        <v>718</v>
      </c>
      <c r="C10" s="146" t="s">
        <v>486</v>
      </c>
      <c r="D10" s="235">
        <f>SUM(D11:D17)</f>
        <v>39168279</v>
      </c>
      <c r="E10" s="235">
        <f>SUM(E11:E17)</f>
        <v>35403689</v>
      </c>
      <c r="F10" s="236"/>
      <c r="G10" s="235">
        <f>SUM(G11+G12+G13+G14+G15+G16+G17)</f>
        <v>37683541.1894503</v>
      </c>
    </row>
    <row r="11" spans="1:7" ht="9.75">
      <c r="A11" s="53" t="s">
        <v>513</v>
      </c>
      <c r="B11" s="67" t="s">
        <v>367</v>
      </c>
      <c r="C11" s="53" t="s">
        <v>487</v>
      </c>
      <c r="D11" s="84">
        <v>164140</v>
      </c>
      <c r="E11" s="84">
        <v>59935</v>
      </c>
      <c r="F11" s="184"/>
      <c r="G11" s="84">
        <v>0</v>
      </c>
    </row>
    <row r="12" spans="1:7" ht="9.75">
      <c r="A12" s="53" t="s">
        <v>391</v>
      </c>
      <c r="B12" s="68" t="s">
        <v>766</v>
      </c>
      <c r="C12" s="53" t="s">
        <v>488</v>
      </c>
      <c r="D12" s="84">
        <v>35507643</v>
      </c>
      <c r="E12" s="84">
        <v>33828254</v>
      </c>
      <c r="F12" s="184"/>
      <c r="G12" s="84">
        <v>36791318.0128313</v>
      </c>
    </row>
    <row r="13" spans="1:7" ht="9.75">
      <c r="A13" s="53" t="s">
        <v>392</v>
      </c>
      <c r="B13" s="68" t="s">
        <v>719</v>
      </c>
      <c r="C13" s="53" t="s">
        <v>502</v>
      </c>
      <c r="D13" s="84">
        <v>755761</v>
      </c>
      <c r="E13" s="84">
        <v>349157</v>
      </c>
      <c r="F13" s="184"/>
      <c r="G13" s="84">
        <v>971822.0000000002</v>
      </c>
    </row>
    <row r="14" spans="1:7" ht="9.75">
      <c r="A14" s="53" t="s">
        <v>393</v>
      </c>
      <c r="B14" s="68" t="s">
        <v>369</v>
      </c>
      <c r="C14" s="53" t="s">
        <v>503</v>
      </c>
      <c r="D14" s="84">
        <v>-626257</v>
      </c>
      <c r="E14" s="84">
        <v>-452973</v>
      </c>
      <c r="F14" s="184"/>
      <c r="G14" s="84">
        <v>-305779.5233809997</v>
      </c>
    </row>
    <row r="15" spans="1:7" ht="9.75">
      <c r="A15" s="53" t="s">
        <v>534</v>
      </c>
      <c r="B15" s="68" t="s">
        <v>370</v>
      </c>
      <c r="C15" s="53" t="s">
        <v>504</v>
      </c>
      <c r="D15" s="84">
        <v>184431</v>
      </c>
      <c r="E15" s="84"/>
      <c r="F15" s="184"/>
      <c r="G15" s="84">
        <v>0</v>
      </c>
    </row>
    <row r="16" spans="1:7" ht="19.5">
      <c r="A16" s="53" t="s">
        <v>394</v>
      </c>
      <c r="B16" s="68" t="s">
        <v>720</v>
      </c>
      <c r="C16" s="53" t="s">
        <v>505</v>
      </c>
      <c r="D16" s="84">
        <v>528853</v>
      </c>
      <c r="E16" s="84">
        <v>170334</v>
      </c>
      <c r="F16" s="184"/>
      <c r="G16" s="84">
        <v>193051.7</v>
      </c>
    </row>
    <row r="17" spans="1:7" ht="9.75">
      <c r="A17" s="53" t="s">
        <v>395</v>
      </c>
      <c r="B17" s="68" t="s">
        <v>378</v>
      </c>
      <c r="C17" s="53" t="s">
        <v>506</v>
      </c>
      <c r="D17" s="84">
        <v>2653708</v>
      </c>
      <c r="E17" s="84">
        <v>1448982</v>
      </c>
      <c r="F17" s="184"/>
      <c r="G17" s="84">
        <v>33129</v>
      </c>
    </row>
    <row r="18" spans="1:7" ht="9.75">
      <c r="A18" s="146" t="s">
        <v>531</v>
      </c>
      <c r="B18" s="145" t="s">
        <v>767</v>
      </c>
      <c r="C18" s="146" t="s">
        <v>605</v>
      </c>
      <c r="D18" s="235">
        <f>SUM(D19+D20+D21+D22+D23+D28+D29+D32+D33+D34)</f>
        <v>36596006</v>
      </c>
      <c r="E18" s="235">
        <f>SUM(E19+E20+E21+E22+E23+E28+E29+E32+E33+E34)</f>
        <v>31925683</v>
      </c>
      <c r="F18" s="236"/>
      <c r="G18" s="235">
        <f>SUM(G19+G20+G21+G22+G23+G28+G29+G32+G33+G34)</f>
        <v>33998958.98354665</v>
      </c>
    </row>
    <row r="19" spans="1:7" ht="9.75">
      <c r="A19" s="53" t="s">
        <v>439</v>
      </c>
      <c r="B19" s="68" t="s">
        <v>368</v>
      </c>
      <c r="C19" s="53" t="s">
        <v>606</v>
      </c>
      <c r="D19" s="84">
        <v>165902</v>
      </c>
      <c r="E19" s="84">
        <v>51487</v>
      </c>
      <c r="F19" s="184"/>
      <c r="G19" s="84"/>
    </row>
    <row r="20" spans="1:7" ht="9.75">
      <c r="A20" s="53" t="s">
        <v>440</v>
      </c>
      <c r="B20" s="68" t="s">
        <v>371</v>
      </c>
      <c r="C20" s="53" t="s">
        <v>607</v>
      </c>
      <c r="D20" s="84">
        <v>17422454</v>
      </c>
      <c r="E20" s="84">
        <v>16186673</v>
      </c>
      <c r="F20" s="184"/>
      <c r="G20" s="84">
        <v>17401744.263217494</v>
      </c>
    </row>
    <row r="21" spans="1:7" ht="9.75">
      <c r="A21" s="53" t="s">
        <v>450</v>
      </c>
      <c r="B21" s="68" t="s">
        <v>721</v>
      </c>
      <c r="C21" s="53" t="s">
        <v>608</v>
      </c>
      <c r="D21" s="84">
        <v>7010</v>
      </c>
      <c r="E21" s="84"/>
      <c r="F21" s="184"/>
      <c r="G21" s="84">
        <v>0</v>
      </c>
    </row>
    <row r="22" spans="1:7" ht="9.75">
      <c r="A22" s="53" t="s">
        <v>457</v>
      </c>
      <c r="B22" s="68" t="s">
        <v>372</v>
      </c>
      <c r="C22" s="53" t="s">
        <v>609</v>
      </c>
      <c r="D22" s="84">
        <v>7509311</v>
      </c>
      <c r="E22" s="84">
        <v>6091226</v>
      </c>
      <c r="F22" s="184"/>
      <c r="G22" s="84">
        <v>7603568.834329157</v>
      </c>
    </row>
    <row r="23" spans="1:7" ht="9.75">
      <c r="A23" s="53" t="s">
        <v>509</v>
      </c>
      <c r="B23" s="68" t="s">
        <v>722</v>
      </c>
      <c r="C23" s="53" t="s">
        <v>610</v>
      </c>
      <c r="D23" s="237">
        <f>SUM(D24+D25+D26+D27)</f>
        <v>4803507</v>
      </c>
      <c r="E23" s="237">
        <f>SUM(E24+E25+E26+E27)</f>
        <v>4296644</v>
      </c>
      <c r="F23" s="238"/>
      <c r="G23" s="237">
        <f>SUM(G24+G25+G26+G27)</f>
        <v>5013392</v>
      </c>
    </row>
    <row r="24" spans="1:7" ht="9.75">
      <c r="A24" s="53" t="s">
        <v>723</v>
      </c>
      <c r="B24" s="68" t="s">
        <v>373</v>
      </c>
      <c r="C24" s="53" t="s">
        <v>611</v>
      </c>
      <c r="D24" s="84">
        <v>3367449</v>
      </c>
      <c r="E24" s="84">
        <v>3042298</v>
      </c>
      <c r="F24" s="184"/>
      <c r="G24" s="84">
        <v>3589335</v>
      </c>
    </row>
    <row r="25" spans="1:7" ht="9.75">
      <c r="A25" s="53" t="s">
        <v>344</v>
      </c>
      <c r="B25" s="68" t="s">
        <v>374</v>
      </c>
      <c r="C25" s="53" t="s">
        <v>612</v>
      </c>
      <c r="D25" s="84">
        <v>1800</v>
      </c>
      <c r="E25" s="84">
        <v>2025</v>
      </c>
      <c r="F25" s="184"/>
      <c r="G25" s="84">
        <v>3600</v>
      </c>
    </row>
    <row r="26" spans="1:7" ht="9.75">
      <c r="A26" s="53" t="s">
        <v>451</v>
      </c>
      <c r="B26" s="68" t="s">
        <v>593</v>
      </c>
      <c r="C26" s="53" t="s">
        <v>613</v>
      </c>
      <c r="D26" s="84">
        <v>1180599</v>
      </c>
      <c r="E26" s="84">
        <v>1069875</v>
      </c>
      <c r="F26" s="184"/>
      <c r="G26" s="84">
        <v>1242110</v>
      </c>
    </row>
    <row r="27" spans="1:7" ht="9.75">
      <c r="A27" s="53" t="s">
        <v>452</v>
      </c>
      <c r="B27" s="68" t="s">
        <v>375</v>
      </c>
      <c r="C27" s="53" t="s">
        <v>614</v>
      </c>
      <c r="D27" s="84">
        <v>253659</v>
      </c>
      <c r="E27" s="84">
        <v>182446</v>
      </c>
      <c r="F27" s="184"/>
      <c r="G27" s="84">
        <v>178347</v>
      </c>
    </row>
    <row r="28" spans="1:7" ht="9.75">
      <c r="A28" s="53" t="s">
        <v>510</v>
      </c>
      <c r="B28" s="68" t="s">
        <v>376</v>
      </c>
      <c r="C28" s="53" t="s">
        <v>615</v>
      </c>
      <c r="D28" s="84">
        <v>386221</v>
      </c>
      <c r="E28" s="84">
        <v>320206</v>
      </c>
      <c r="F28" s="184"/>
      <c r="G28" s="84">
        <v>389998</v>
      </c>
    </row>
    <row r="29" spans="1:7" ht="19.5">
      <c r="A29" s="53" t="s">
        <v>511</v>
      </c>
      <c r="B29" s="68" t="s">
        <v>3</v>
      </c>
      <c r="C29" s="53" t="s">
        <v>147</v>
      </c>
      <c r="D29" s="237">
        <f>SUM(D30+D31)</f>
        <v>2744571</v>
      </c>
      <c r="E29" s="237">
        <f>SUM(E30+E31)</f>
        <v>2714246</v>
      </c>
      <c r="F29" s="238"/>
      <c r="G29" s="237">
        <f>SUM(G30+G31)</f>
        <v>2821520</v>
      </c>
    </row>
    <row r="30" spans="1:7" ht="19.5">
      <c r="A30" s="53" t="s">
        <v>724</v>
      </c>
      <c r="B30" s="68" t="s">
        <v>725</v>
      </c>
      <c r="C30" s="53" t="s">
        <v>148</v>
      </c>
      <c r="D30" s="84">
        <v>2744571</v>
      </c>
      <c r="E30" s="84">
        <v>2714246</v>
      </c>
      <c r="F30" s="184"/>
      <c r="G30" s="84">
        <v>2821520</v>
      </c>
    </row>
    <row r="31" spans="1:7" ht="19.5">
      <c r="A31" s="53" t="s">
        <v>344</v>
      </c>
      <c r="B31" s="68" t="s">
        <v>726</v>
      </c>
      <c r="C31" s="53" t="s">
        <v>149</v>
      </c>
      <c r="D31" s="84"/>
      <c r="E31" s="84"/>
      <c r="F31" s="184"/>
      <c r="G31" s="84"/>
    </row>
    <row r="32" spans="1:7" ht="9.75">
      <c r="A32" s="53" t="s">
        <v>512</v>
      </c>
      <c r="B32" s="68" t="s">
        <v>377</v>
      </c>
      <c r="C32" s="53" t="s">
        <v>150</v>
      </c>
      <c r="D32" s="84">
        <v>424923</v>
      </c>
      <c r="E32" s="84">
        <v>121971</v>
      </c>
      <c r="F32" s="184"/>
      <c r="G32" s="84">
        <v>132915</v>
      </c>
    </row>
    <row r="33" spans="1:7" ht="9.75">
      <c r="A33" s="53" t="s">
        <v>513</v>
      </c>
      <c r="B33" s="68" t="s">
        <v>727</v>
      </c>
      <c r="C33" s="53" t="s">
        <v>151</v>
      </c>
      <c r="D33" s="84">
        <v>81724</v>
      </c>
      <c r="E33" s="84">
        <v>51954</v>
      </c>
      <c r="F33" s="184"/>
      <c r="G33" s="84">
        <v>240000</v>
      </c>
    </row>
    <row r="34" spans="1:7" ht="9.75">
      <c r="A34" s="53" t="s">
        <v>514</v>
      </c>
      <c r="B34" s="68" t="s">
        <v>379</v>
      </c>
      <c r="C34" s="53" t="s">
        <v>152</v>
      </c>
      <c r="D34" s="84">
        <v>3050383</v>
      </c>
      <c r="E34" s="84">
        <v>2091276</v>
      </c>
      <c r="F34" s="184"/>
      <c r="G34" s="84">
        <v>395820.886</v>
      </c>
    </row>
    <row r="35" spans="1:7" ht="9.75">
      <c r="A35" s="148" t="s">
        <v>535</v>
      </c>
      <c r="B35" s="148" t="s">
        <v>390</v>
      </c>
      <c r="C35" s="146" t="s">
        <v>153</v>
      </c>
      <c r="D35" s="235">
        <f>SUM(D10-D18)</f>
        <v>2572273</v>
      </c>
      <c r="E35" s="235">
        <f>SUM(E10-E18)</f>
        <v>3478006</v>
      </c>
      <c r="F35" s="239"/>
      <c r="G35" s="235">
        <f>SUM(G10-G18)</f>
        <v>3684582.2059036493</v>
      </c>
    </row>
    <row r="36" spans="1:7" ht="9.75">
      <c r="A36" s="144" t="s">
        <v>515</v>
      </c>
      <c r="B36" s="148" t="s">
        <v>389</v>
      </c>
      <c r="C36" s="146" t="s">
        <v>154</v>
      </c>
      <c r="D36" s="235">
        <f>SUM(D11+D12+D13+D14+D15)-(D19+D20+D21+D22)</f>
        <v>10881041</v>
      </c>
      <c r="E36" s="235">
        <f>SUM(E11+E12+E13+E14+E15)-(E19+E20+E21+E22)</f>
        <v>11454987</v>
      </c>
      <c r="F36" s="236"/>
      <c r="G36" s="235">
        <f>SUM(G11+G12+G13+G14+G15)-(G19+G20+G21+G22)</f>
        <v>12452047.391903646</v>
      </c>
    </row>
    <row r="37" spans="1:7" ht="9.75">
      <c r="A37" s="144" t="s">
        <v>531</v>
      </c>
      <c r="B37" s="148" t="s">
        <v>728</v>
      </c>
      <c r="C37" s="146" t="s">
        <v>155</v>
      </c>
      <c r="D37" s="235">
        <f>SUM(D38+D39+D43+D47+D50+D51+D52)</f>
        <v>2146386</v>
      </c>
      <c r="E37" s="235">
        <f>SUM(E38+E39+E43+E47+E50+E51+E52)</f>
        <v>94753</v>
      </c>
      <c r="F37" s="236"/>
      <c r="G37" s="235">
        <f>SUM(G38+G39+G43+G47+G50+G51+G52)</f>
        <v>0</v>
      </c>
    </row>
    <row r="38" spans="1:7" ht="9.75">
      <c r="A38" s="53" t="s">
        <v>1</v>
      </c>
      <c r="B38" s="68" t="s">
        <v>380</v>
      </c>
      <c r="C38" s="53" t="s">
        <v>156</v>
      </c>
      <c r="D38" s="84">
        <v>2131560</v>
      </c>
      <c r="E38" s="84"/>
      <c r="F38" s="184"/>
      <c r="G38" s="84"/>
    </row>
    <row r="39" spans="1:7" ht="9.75">
      <c r="A39" s="53" t="s">
        <v>517</v>
      </c>
      <c r="B39" s="68" t="s">
        <v>774</v>
      </c>
      <c r="C39" s="53" t="s">
        <v>157</v>
      </c>
      <c r="D39" s="240">
        <f>SUM(D40+D41+D42)</f>
        <v>0</v>
      </c>
      <c r="E39" s="240">
        <f>SUM(E40+E41+E42)</f>
        <v>0</v>
      </c>
      <c r="F39" s="238"/>
      <c r="G39" s="240">
        <f>SUM(G40+G41+G42)</f>
        <v>0</v>
      </c>
    </row>
    <row r="40" spans="1:7" ht="9.75">
      <c r="A40" s="53" t="s">
        <v>729</v>
      </c>
      <c r="B40" s="68" t="s">
        <v>730</v>
      </c>
      <c r="C40" s="53" t="s">
        <v>158</v>
      </c>
      <c r="D40" s="84"/>
      <c r="E40" s="84"/>
      <c r="F40" s="184"/>
      <c r="G40" s="84"/>
    </row>
    <row r="41" spans="1:7" ht="19.5">
      <c r="A41" s="53" t="s">
        <v>344</v>
      </c>
      <c r="B41" s="68" t="s">
        <v>731</v>
      </c>
      <c r="C41" s="53" t="s">
        <v>159</v>
      </c>
      <c r="D41" s="84"/>
      <c r="E41" s="84"/>
      <c r="F41" s="184"/>
      <c r="G41" s="84"/>
    </row>
    <row r="42" spans="1:7" ht="9.75">
      <c r="A42" s="53" t="s">
        <v>451</v>
      </c>
      <c r="B42" s="68" t="s">
        <v>732</v>
      </c>
      <c r="C42" s="53" t="s">
        <v>160</v>
      </c>
      <c r="D42" s="84"/>
      <c r="E42" s="84"/>
      <c r="F42" s="184"/>
      <c r="G42" s="84"/>
    </row>
    <row r="43" spans="1:7" ht="9.75">
      <c r="A43" s="53" t="s">
        <v>396</v>
      </c>
      <c r="B43" s="179" t="s">
        <v>733</v>
      </c>
      <c r="C43" s="53" t="s">
        <v>161</v>
      </c>
      <c r="D43" s="240">
        <f>SUM(D44+D45+D46)</f>
        <v>0</v>
      </c>
      <c r="E43" s="240">
        <f>SUM(E44+E45+E46)</f>
        <v>0</v>
      </c>
      <c r="F43" s="238"/>
      <c r="G43" s="240">
        <f>SUM(G44+G45+G46)</f>
        <v>0</v>
      </c>
    </row>
    <row r="44" spans="1:7" ht="19.5">
      <c r="A44" s="53" t="s">
        <v>734</v>
      </c>
      <c r="B44" s="68" t="s">
        <v>735</v>
      </c>
      <c r="C44" s="53" t="s">
        <v>162</v>
      </c>
      <c r="D44" s="188"/>
      <c r="E44" s="84"/>
      <c r="F44" s="184"/>
      <c r="G44" s="84"/>
    </row>
    <row r="45" spans="1:7" ht="19.5">
      <c r="A45" s="53" t="s">
        <v>344</v>
      </c>
      <c r="B45" s="68" t="s">
        <v>736</v>
      </c>
      <c r="C45" s="53" t="s">
        <v>4</v>
      </c>
      <c r="D45" s="84"/>
      <c r="E45" s="84"/>
      <c r="F45" s="184"/>
      <c r="G45" s="84"/>
    </row>
    <row r="46" spans="1:7" ht="9.75">
      <c r="A46" s="53" t="s">
        <v>451</v>
      </c>
      <c r="B46" s="68" t="s">
        <v>737</v>
      </c>
      <c r="C46" s="53" t="s">
        <v>5</v>
      </c>
      <c r="D46" s="84"/>
      <c r="E46" s="84"/>
      <c r="F46" s="184"/>
      <c r="G46" s="84"/>
    </row>
    <row r="47" spans="1:7" ht="9.75">
      <c r="A47" s="53" t="s">
        <v>397</v>
      </c>
      <c r="B47" s="68" t="s">
        <v>383</v>
      </c>
      <c r="C47" s="53" t="s">
        <v>6</v>
      </c>
      <c r="D47" s="240">
        <f>SUM(D48+D49)</f>
        <v>0</v>
      </c>
      <c r="E47" s="240">
        <f>SUM(E48+E49)</f>
        <v>0</v>
      </c>
      <c r="F47" s="238"/>
      <c r="G47" s="240">
        <f>SUM(G48+G49)</f>
        <v>0</v>
      </c>
    </row>
    <row r="48" spans="1:7" ht="9.75">
      <c r="A48" s="53" t="s">
        <v>738</v>
      </c>
      <c r="B48" s="68" t="s">
        <v>739</v>
      </c>
      <c r="C48" s="53" t="s">
        <v>7</v>
      </c>
      <c r="D48" s="84"/>
      <c r="E48" s="84"/>
      <c r="F48" s="184"/>
      <c r="G48" s="84"/>
    </row>
    <row r="49" spans="1:7" ht="9.75">
      <c r="A49" s="53" t="s">
        <v>344</v>
      </c>
      <c r="B49" s="68" t="s">
        <v>740</v>
      </c>
      <c r="C49" s="53" t="s">
        <v>8</v>
      </c>
      <c r="D49" s="84"/>
      <c r="E49" s="84"/>
      <c r="F49" s="184"/>
      <c r="G49" s="84"/>
    </row>
    <row r="50" spans="1:7" ht="9.75">
      <c r="A50" s="53" t="s">
        <v>398</v>
      </c>
      <c r="B50" s="68" t="s">
        <v>385</v>
      </c>
      <c r="C50" s="53" t="s">
        <v>9</v>
      </c>
      <c r="D50" s="84">
        <v>14826</v>
      </c>
      <c r="E50" s="84">
        <v>94753</v>
      </c>
      <c r="F50" s="184"/>
      <c r="G50" s="84"/>
    </row>
    <row r="51" spans="1:7" ht="9.75">
      <c r="A51" s="53" t="s">
        <v>399</v>
      </c>
      <c r="B51" s="68" t="s">
        <v>741</v>
      </c>
      <c r="C51" s="53" t="s">
        <v>10</v>
      </c>
      <c r="D51" s="84"/>
      <c r="E51" s="84"/>
      <c r="F51" s="184"/>
      <c r="G51" s="84"/>
    </row>
    <row r="52" spans="1:7" ht="9.75">
      <c r="A52" s="53" t="s">
        <v>400</v>
      </c>
      <c r="B52" s="68" t="s">
        <v>387</v>
      </c>
      <c r="C52" s="53" t="s">
        <v>11</v>
      </c>
      <c r="D52" s="84"/>
      <c r="E52" s="84"/>
      <c r="F52" s="184"/>
      <c r="G52" s="84"/>
    </row>
    <row r="53" spans="1:7" ht="9.75">
      <c r="A53" s="146" t="s">
        <v>531</v>
      </c>
      <c r="B53" s="148" t="s">
        <v>742</v>
      </c>
      <c r="C53" s="146" t="s">
        <v>12</v>
      </c>
      <c r="D53" s="235">
        <f>SUM(D54+D55+D56+D57+D60+D61+D62)</f>
        <v>2168986</v>
      </c>
      <c r="E53" s="235">
        <f>SUM(E54+E55+E56+E57+E60+E61+E62)</f>
        <v>121153</v>
      </c>
      <c r="F53" s="236"/>
      <c r="G53" s="235">
        <f>SUM(G54+G55+G56+G57+G60+G61+G62)</f>
        <v>99400.074</v>
      </c>
    </row>
    <row r="54" spans="1:7" ht="9.75">
      <c r="A54" s="186" t="s">
        <v>516</v>
      </c>
      <c r="B54" s="68" t="s">
        <v>381</v>
      </c>
      <c r="C54" s="53" t="s">
        <v>13</v>
      </c>
      <c r="D54" s="84">
        <v>1988312</v>
      </c>
      <c r="E54" s="84"/>
      <c r="F54" s="184"/>
      <c r="G54" s="84"/>
    </row>
    <row r="55" spans="1:7" ht="9.75">
      <c r="A55" s="186" t="s">
        <v>518</v>
      </c>
      <c r="B55" s="68" t="s">
        <v>382</v>
      </c>
      <c r="C55" s="53" t="s">
        <v>14</v>
      </c>
      <c r="D55" s="84"/>
      <c r="E55" s="84"/>
      <c r="F55" s="184"/>
      <c r="G55" s="84"/>
    </row>
    <row r="56" spans="1:7" ht="9.75">
      <c r="A56" s="186" t="s">
        <v>519</v>
      </c>
      <c r="B56" s="68" t="s">
        <v>743</v>
      </c>
      <c r="C56" s="53" t="s">
        <v>15</v>
      </c>
      <c r="D56" s="84"/>
      <c r="E56" s="84"/>
      <c r="F56" s="184"/>
      <c r="G56" s="84"/>
    </row>
    <row r="57" spans="1:7" ht="9.75">
      <c r="A57" s="186" t="s">
        <v>520</v>
      </c>
      <c r="B57" s="68" t="s">
        <v>384</v>
      </c>
      <c r="C57" s="53" t="s">
        <v>16</v>
      </c>
      <c r="D57" s="240">
        <f>SUM(D58+D59)</f>
        <v>71622</v>
      </c>
      <c r="E57" s="240">
        <f>SUM(E58+E59)</f>
        <v>47865</v>
      </c>
      <c r="F57" s="238"/>
      <c r="G57" s="240">
        <f>SUM(G58+G59)</f>
        <v>72197.074</v>
      </c>
    </row>
    <row r="58" spans="1:7" ht="9.75">
      <c r="A58" s="186" t="s">
        <v>744</v>
      </c>
      <c r="B58" s="68" t="s">
        <v>745</v>
      </c>
      <c r="C58" s="53" t="s">
        <v>524</v>
      </c>
      <c r="D58" s="84"/>
      <c r="E58" s="84"/>
      <c r="F58" s="184"/>
      <c r="G58" s="84"/>
    </row>
    <row r="59" spans="1:7" ht="9.75">
      <c r="A59" s="186" t="s">
        <v>344</v>
      </c>
      <c r="B59" s="68" t="s">
        <v>746</v>
      </c>
      <c r="C59" s="53" t="s">
        <v>526</v>
      </c>
      <c r="D59" s="84">
        <v>71622</v>
      </c>
      <c r="E59" s="84">
        <v>47865</v>
      </c>
      <c r="F59" s="184"/>
      <c r="G59" s="84">
        <v>72197.074</v>
      </c>
    </row>
    <row r="60" spans="1:7" ht="9.75">
      <c r="A60" s="186" t="s">
        <v>521</v>
      </c>
      <c r="B60" s="68" t="s">
        <v>386</v>
      </c>
      <c r="C60" s="53" t="s">
        <v>527</v>
      </c>
      <c r="D60" s="84">
        <v>87926</v>
      </c>
      <c r="E60" s="84">
        <v>56071</v>
      </c>
      <c r="F60" s="184"/>
      <c r="G60" s="84">
        <v>0</v>
      </c>
    </row>
    <row r="61" spans="1:7" ht="9.75">
      <c r="A61" s="186" t="s">
        <v>522</v>
      </c>
      <c r="B61" s="68" t="s">
        <v>2</v>
      </c>
      <c r="C61" s="53" t="s">
        <v>528</v>
      </c>
      <c r="D61" s="84"/>
      <c r="E61" s="84"/>
      <c r="F61" s="184"/>
      <c r="G61" s="84"/>
    </row>
    <row r="62" spans="1:7" ht="9.75">
      <c r="A62" s="186" t="s">
        <v>747</v>
      </c>
      <c r="B62" s="68" t="s">
        <v>388</v>
      </c>
      <c r="C62" s="53" t="s">
        <v>529</v>
      </c>
      <c r="D62" s="84">
        <v>21126</v>
      </c>
      <c r="E62" s="84">
        <v>17217</v>
      </c>
      <c r="F62" s="184"/>
      <c r="G62" s="84">
        <v>27203.000000000004</v>
      </c>
    </row>
    <row r="63" spans="1:7" ht="9.75">
      <c r="A63" s="144" t="s">
        <v>535</v>
      </c>
      <c r="B63" s="148" t="s">
        <v>493</v>
      </c>
      <c r="C63" s="146" t="s">
        <v>530</v>
      </c>
      <c r="D63" s="235">
        <f>D37-D53</f>
        <v>-22600</v>
      </c>
      <c r="E63" s="235">
        <f>E37-E53</f>
        <v>-26400</v>
      </c>
      <c r="F63" s="236"/>
      <c r="G63" s="235">
        <f>G37-G53</f>
        <v>-99400.074</v>
      </c>
    </row>
    <row r="64" spans="1:7" ht="9.75">
      <c r="A64" s="144" t="s">
        <v>748</v>
      </c>
      <c r="B64" s="148" t="s">
        <v>146</v>
      </c>
      <c r="C64" s="146" t="s">
        <v>532</v>
      </c>
      <c r="D64" s="235">
        <f>SUM(D35+D63)</f>
        <v>2549673</v>
      </c>
      <c r="E64" s="235">
        <f>SUM(E35+E63)</f>
        <v>3451606</v>
      </c>
      <c r="F64" s="236"/>
      <c r="G64" s="235">
        <f>SUM(G35+G63)</f>
        <v>3585182.1319036493</v>
      </c>
    </row>
    <row r="65" spans="1:7" ht="9.75">
      <c r="A65" s="186" t="s">
        <v>523</v>
      </c>
      <c r="B65" s="68" t="s">
        <v>749</v>
      </c>
      <c r="C65" s="53" t="s">
        <v>533</v>
      </c>
      <c r="D65" s="241">
        <f>SUM(D66+D67)</f>
        <v>558460</v>
      </c>
      <c r="E65" s="241">
        <f>SUM(E66+E67)</f>
        <v>749180</v>
      </c>
      <c r="F65" s="238"/>
      <c r="G65" s="241">
        <f>SUM(G66+G67)</f>
        <v>751747.1076997658</v>
      </c>
    </row>
    <row r="66" spans="1:7" ht="9.75">
      <c r="A66" s="186" t="s">
        <v>750</v>
      </c>
      <c r="B66" s="68" t="s">
        <v>751</v>
      </c>
      <c r="C66" s="53" t="s">
        <v>163</v>
      </c>
      <c r="D66" s="84">
        <v>479729</v>
      </c>
      <c r="E66" s="84">
        <v>805788</v>
      </c>
      <c r="F66" s="184"/>
      <c r="G66" s="84">
        <v>751747.1076997658</v>
      </c>
    </row>
    <row r="67" spans="1:7" ht="9.75">
      <c r="A67" s="186" t="s">
        <v>344</v>
      </c>
      <c r="B67" s="68" t="s">
        <v>752</v>
      </c>
      <c r="C67" s="53" t="s">
        <v>164</v>
      </c>
      <c r="D67" s="84">
        <v>78731</v>
      </c>
      <c r="E67" s="84">
        <v>-56608</v>
      </c>
      <c r="F67" s="184"/>
      <c r="G67" s="84">
        <v>0</v>
      </c>
    </row>
    <row r="68" spans="1:7" ht="9.75">
      <c r="A68" s="186" t="s">
        <v>525</v>
      </c>
      <c r="B68" s="68" t="s">
        <v>753</v>
      </c>
      <c r="C68" s="53" t="s">
        <v>165</v>
      </c>
      <c r="D68" s="84"/>
      <c r="E68" s="84"/>
      <c r="F68" s="184"/>
      <c r="G68" s="84"/>
    </row>
    <row r="69" spans="1:7" ht="9.75">
      <c r="A69" s="146" t="s">
        <v>535</v>
      </c>
      <c r="B69" s="69" t="s">
        <v>132</v>
      </c>
      <c r="C69" s="146" t="s">
        <v>166</v>
      </c>
      <c r="D69" s="242">
        <f>D64-D65-D68</f>
        <v>1991213</v>
      </c>
      <c r="E69" s="242">
        <f>E64-E65-E68</f>
        <v>2702426</v>
      </c>
      <c r="F69" s="243"/>
      <c r="G69" s="242">
        <f>G64-G65-G68</f>
        <v>2833435.0242038835</v>
      </c>
    </row>
  </sheetData>
  <sheetProtection password="9F76" sheet="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76" activePane="bottomLeft" state="frozen"/>
      <selection pane="topLeft" activeCell="K477" sqref="K477"/>
      <selection pane="bottomLeft" activeCell="E95" sqref="E95"/>
    </sheetView>
  </sheetViews>
  <sheetFormatPr defaultColWidth="9.140625" defaultRowHeight="12.75"/>
  <cols>
    <col min="1" max="1" width="5.8515625" style="48" customWidth="1"/>
    <col min="2" max="2" width="34.140625" style="48" customWidth="1"/>
    <col min="3" max="3" width="34.28125" style="48" customWidth="1"/>
    <col min="4" max="4" width="12.00390625" style="48" customWidth="1"/>
    <col min="5" max="5" width="16.140625" style="48" customWidth="1"/>
    <col min="6" max="16384" width="9.140625" style="48" customWidth="1"/>
  </cols>
  <sheetData>
    <row r="1" spans="1:5" s="47" customFormat="1" ht="11.25">
      <c r="A1" s="782" t="s">
        <v>114</v>
      </c>
      <c r="B1" s="782"/>
      <c r="C1" s="782"/>
      <c r="D1" s="782"/>
      <c r="E1" s="782"/>
    </row>
    <row r="2" spans="1:5" s="47" customFormat="1" ht="12" thickBot="1">
      <c r="A2" s="783" t="s">
        <v>541</v>
      </c>
      <c r="B2" s="783"/>
      <c r="C2" s="783"/>
      <c r="D2" s="783"/>
      <c r="E2" s="783"/>
    </row>
    <row r="3" spans="1:5" ht="15.75">
      <c r="A3" s="678" t="s">
        <v>454</v>
      </c>
      <c r="B3" s="784"/>
      <c r="C3" s="680" t="s">
        <v>850</v>
      </c>
      <c r="D3" s="785"/>
      <c r="E3" s="786"/>
    </row>
    <row r="4" spans="1:5" ht="15.75">
      <c r="A4" s="678" t="s">
        <v>455</v>
      </c>
      <c r="B4" s="784"/>
      <c r="C4" s="680" t="s">
        <v>843</v>
      </c>
      <c r="D4" s="785"/>
      <c r="E4" s="786"/>
    </row>
    <row r="5" spans="1:5" s="51" customFormat="1" ht="15.75">
      <c r="A5" s="775" t="s">
        <v>538</v>
      </c>
      <c r="B5" s="775"/>
      <c r="C5" s="613" t="str">
        <f>IF(ISBLANK(Ročná_správa!B12),"  ",Ročná_správa!B12)</f>
        <v>CEMMAC a.s.</v>
      </c>
      <c r="D5" s="776"/>
      <c r="E5" s="777"/>
    </row>
    <row r="6" spans="1:5" s="51" customFormat="1" ht="16.5" thickBot="1">
      <c r="A6" s="775" t="s">
        <v>415</v>
      </c>
      <c r="B6" s="775"/>
      <c r="C6" s="613" t="str">
        <f>IF(ISBLANK(Ročná_správa!E6),"  ",Ročná_správa!E6)</f>
        <v>31412106</v>
      </c>
      <c r="D6" s="776"/>
      <c r="E6" s="777"/>
    </row>
    <row r="7" spans="1:5" ht="21" customHeight="1">
      <c r="A7" s="764" t="s">
        <v>459</v>
      </c>
      <c r="B7" s="767" t="s">
        <v>542</v>
      </c>
      <c r="C7" s="768"/>
      <c r="D7" s="780" t="s">
        <v>591</v>
      </c>
      <c r="E7" s="781"/>
    </row>
    <row r="8" spans="1:5" ht="20.25" customHeight="1">
      <c r="A8" s="765"/>
      <c r="B8" s="769"/>
      <c r="C8" s="770"/>
      <c r="D8" s="773" t="s">
        <v>508</v>
      </c>
      <c r="E8" s="778" t="s">
        <v>431</v>
      </c>
    </row>
    <row r="9" spans="1:5" ht="40.5" customHeight="1" thickBot="1">
      <c r="A9" s="766"/>
      <c r="B9" s="771"/>
      <c r="C9" s="772"/>
      <c r="D9" s="774"/>
      <c r="E9" s="779"/>
    </row>
    <row r="10" spans="1:5" ht="11.25" customHeight="1">
      <c r="A10" s="739" t="s">
        <v>65</v>
      </c>
      <c r="B10" s="740"/>
      <c r="C10" s="740"/>
      <c r="D10" s="740"/>
      <c r="E10" s="741"/>
    </row>
    <row r="11" spans="1:5" ht="9.75">
      <c r="A11" s="70" t="s">
        <v>115</v>
      </c>
      <c r="B11" s="763" t="s">
        <v>116</v>
      </c>
      <c r="C11" s="763"/>
      <c r="D11" s="237">
        <f>'P4Výkaz ziskov a strát'!$D$64</f>
        <v>2549673</v>
      </c>
      <c r="E11" s="237">
        <f>'P4Výkaz ziskov a strát'!$E$64</f>
        <v>3451606</v>
      </c>
    </row>
    <row r="12" spans="1:5" ht="22.5" customHeight="1">
      <c r="A12" s="71" t="s">
        <v>543</v>
      </c>
      <c r="B12" s="745" t="s">
        <v>117</v>
      </c>
      <c r="C12" s="745"/>
      <c r="D12" s="244">
        <f>SUM(D13:D25)</f>
        <v>4246563</v>
      </c>
      <c r="E12" s="244">
        <f>SUM(E13:E25)</f>
        <v>2871257</v>
      </c>
    </row>
    <row r="13" spans="1:5" ht="9.75">
      <c r="A13" s="72" t="s">
        <v>118</v>
      </c>
      <c r="B13" s="738" t="s">
        <v>119</v>
      </c>
      <c r="C13" s="738"/>
      <c r="D13" s="84">
        <v>2744571</v>
      </c>
      <c r="E13" s="84">
        <v>2714246</v>
      </c>
    </row>
    <row r="14" spans="1:5" ht="22.5" customHeight="1">
      <c r="A14" s="72" t="s">
        <v>120</v>
      </c>
      <c r="B14" s="738" t="s">
        <v>167</v>
      </c>
      <c r="C14" s="738"/>
      <c r="D14" s="84"/>
      <c r="E14" s="84"/>
    </row>
    <row r="15" spans="1:5" ht="9.75">
      <c r="A15" s="72" t="s">
        <v>168</v>
      </c>
      <c r="B15" s="738" t="s">
        <v>169</v>
      </c>
      <c r="C15" s="738"/>
      <c r="D15" s="84"/>
      <c r="E15" s="84"/>
    </row>
    <row r="16" spans="1:5" ht="9.75">
      <c r="A16" s="72" t="s">
        <v>170</v>
      </c>
      <c r="B16" s="738" t="s">
        <v>171</v>
      </c>
      <c r="C16" s="738"/>
      <c r="D16" s="84">
        <v>1542311</v>
      </c>
      <c r="E16" s="84">
        <v>168905</v>
      </c>
    </row>
    <row r="17" spans="1:5" ht="9.75">
      <c r="A17" s="72" t="s">
        <v>172</v>
      </c>
      <c r="B17" s="738" t="s">
        <v>173</v>
      </c>
      <c r="C17" s="738"/>
      <c r="D17" s="84"/>
      <c r="E17" s="84"/>
    </row>
    <row r="18" spans="1:5" ht="9.75">
      <c r="A18" s="72" t="s">
        <v>174</v>
      </c>
      <c r="B18" s="738" t="s">
        <v>175</v>
      </c>
      <c r="C18" s="738"/>
      <c r="D18" s="84">
        <v>-13679</v>
      </c>
      <c r="E18" s="84">
        <v>-6477</v>
      </c>
    </row>
    <row r="19" spans="1:5" ht="9.75">
      <c r="A19" s="72" t="s">
        <v>176</v>
      </c>
      <c r="B19" s="738" t="s">
        <v>177</v>
      </c>
      <c r="C19" s="738"/>
      <c r="D19" s="84"/>
      <c r="E19" s="84"/>
    </row>
    <row r="20" spans="1:5" ht="9.75">
      <c r="A20" s="72" t="s">
        <v>178</v>
      </c>
      <c r="B20" s="738" t="s">
        <v>179</v>
      </c>
      <c r="C20" s="738"/>
      <c r="D20" s="84">
        <v>71622</v>
      </c>
      <c r="E20" s="84">
        <v>47865</v>
      </c>
    </row>
    <row r="21" spans="1:5" ht="9.75">
      <c r="A21" s="72" t="s">
        <v>180</v>
      </c>
      <c r="B21" s="753" t="s">
        <v>181</v>
      </c>
      <c r="C21" s="753"/>
      <c r="D21" s="84"/>
      <c r="E21" s="84"/>
    </row>
    <row r="22" spans="1:5" ht="22.5" customHeight="1">
      <c r="A22" s="72" t="s">
        <v>182</v>
      </c>
      <c r="B22" s="754" t="s">
        <v>183</v>
      </c>
      <c r="C22" s="755"/>
      <c r="D22" s="84">
        <v>-14826</v>
      </c>
      <c r="E22" s="84">
        <v>-94753</v>
      </c>
    </row>
    <row r="23" spans="1:5" ht="22.5" customHeight="1">
      <c r="A23" s="72" t="s">
        <v>184</v>
      </c>
      <c r="B23" s="754" t="s">
        <v>185</v>
      </c>
      <c r="C23" s="755"/>
      <c r="D23" s="84">
        <v>87926</v>
      </c>
      <c r="E23" s="84">
        <v>56071</v>
      </c>
    </row>
    <row r="24" spans="1:5" ht="9.75">
      <c r="A24" s="72" t="s">
        <v>186</v>
      </c>
      <c r="B24" s="754" t="s">
        <v>187</v>
      </c>
      <c r="C24" s="755"/>
      <c r="D24" s="84">
        <v>-171362</v>
      </c>
      <c r="E24" s="84">
        <v>-14600</v>
      </c>
    </row>
    <row r="25" spans="1:5" ht="22.5" customHeight="1">
      <c r="A25" s="73" t="s">
        <v>188</v>
      </c>
      <c r="B25" s="752" t="s">
        <v>189</v>
      </c>
      <c r="C25" s="752"/>
      <c r="D25" s="84"/>
      <c r="E25" s="84"/>
    </row>
    <row r="26" spans="1:5" ht="29.25" customHeight="1">
      <c r="A26" s="71" t="s">
        <v>544</v>
      </c>
      <c r="B26" s="761" t="s">
        <v>208</v>
      </c>
      <c r="C26" s="762"/>
      <c r="D26" s="244">
        <f>SUM(D27:D30)</f>
        <v>-2335456</v>
      </c>
      <c r="E26" s="244">
        <f>SUM(E27:E30)</f>
        <v>896116</v>
      </c>
    </row>
    <row r="27" spans="1:5" ht="9.75">
      <c r="A27" s="72" t="s">
        <v>209</v>
      </c>
      <c r="B27" s="753" t="s">
        <v>210</v>
      </c>
      <c r="C27" s="753"/>
      <c r="D27" s="84">
        <v>-1695312</v>
      </c>
      <c r="E27" s="84">
        <v>174374</v>
      </c>
    </row>
    <row r="28" spans="1:5" ht="9.75">
      <c r="A28" s="72" t="s">
        <v>211</v>
      </c>
      <c r="B28" s="753" t="s">
        <v>212</v>
      </c>
      <c r="C28" s="753"/>
      <c r="D28" s="84">
        <v>33357</v>
      </c>
      <c r="E28" s="84">
        <v>1326513</v>
      </c>
    </row>
    <row r="29" spans="1:5" ht="9.75">
      <c r="A29" s="72" t="s">
        <v>213</v>
      </c>
      <c r="B29" s="753" t="s">
        <v>214</v>
      </c>
      <c r="C29" s="753"/>
      <c r="D29" s="84">
        <v>493465</v>
      </c>
      <c r="E29" s="84">
        <v>-634259</v>
      </c>
    </row>
    <row r="30" spans="1:5" ht="22.5" customHeight="1">
      <c r="A30" s="74" t="s">
        <v>215</v>
      </c>
      <c r="B30" s="752" t="s">
        <v>216</v>
      </c>
      <c r="C30" s="752"/>
      <c r="D30" s="85">
        <v>-1166966</v>
      </c>
      <c r="E30" s="85">
        <v>29488</v>
      </c>
    </row>
    <row r="31" spans="1:5" ht="22.5" customHeight="1">
      <c r="A31" s="74"/>
      <c r="B31" s="759" t="s">
        <v>220</v>
      </c>
      <c r="C31" s="759"/>
      <c r="D31" s="245">
        <f>D11+D12+D26</f>
        <v>4460780</v>
      </c>
      <c r="E31" s="245">
        <f>E11+E12+E26</f>
        <v>7218979</v>
      </c>
    </row>
    <row r="32" spans="1:5" ht="9.75">
      <c r="A32" s="72" t="s">
        <v>545</v>
      </c>
      <c r="B32" s="754" t="s">
        <v>553</v>
      </c>
      <c r="C32" s="755"/>
      <c r="D32" s="84"/>
      <c r="E32" s="84"/>
    </row>
    <row r="33" spans="1:5" ht="9.75">
      <c r="A33" s="72" t="s">
        <v>546</v>
      </c>
      <c r="B33" s="754" t="s">
        <v>554</v>
      </c>
      <c r="C33" s="755"/>
      <c r="D33" s="84">
        <v>-71622</v>
      </c>
      <c r="E33" s="84">
        <v>-47865</v>
      </c>
    </row>
    <row r="34" spans="1:5" ht="9.75">
      <c r="A34" s="760" t="s">
        <v>547</v>
      </c>
      <c r="B34" s="752" t="s">
        <v>221</v>
      </c>
      <c r="C34" s="752"/>
      <c r="D34" s="758"/>
      <c r="E34" s="758"/>
    </row>
    <row r="35" spans="1:5" ht="9.75">
      <c r="A35" s="760"/>
      <c r="B35" s="752"/>
      <c r="C35" s="752"/>
      <c r="D35" s="758"/>
      <c r="E35" s="758"/>
    </row>
    <row r="36" spans="1:5" ht="22.5" customHeight="1">
      <c r="A36" s="72" t="s">
        <v>548</v>
      </c>
      <c r="B36" s="754" t="s">
        <v>556</v>
      </c>
      <c r="C36" s="755"/>
      <c r="D36" s="84">
        <v>-2717282</v>
      </c>
      <c r="E36" s="84">
        <v>-1926298</v>
      </c>
    </row>
    <row r="37" spans="1:5" ht="11.25">
      <c r="A37" s="72"/>
      <c r="B37" s="756" t="s">
        <v>796</v>
      </c>
      <c r="C37" s="757"/>
      <c r="D37" s="246">
        <f>SUM(D11+D12+D26+D32+D33+D34+D36)</f>
        <v>1671876</v>
      </c>
      <c r="E37" s="246">
        <f>SUM(E11+E12+E26+E32+E33+E34+E36)</f>
        <v>5244816</v>
      </c>
    </row>
    <row r="38" spans="1:5" ht="22.5" customHeight="1">
      <c r="A38" s="72" t="s">
        <v>550</v>
      </c>
      <c r="B38" s="754" t="s">
        <v>310</v>
      </c>
      <c r="C38" s="755"/>
      <c r="D38" s="84">
        <v>-558460</v>
      </c>
      <c r="E38" s="84">
        <v>-749180</v>
      </c>
    </row>
    <row r="39" spans="1:5" ht="9.75">
      <c r="A39" s="72" t="s">
        <v>551</v>
      </c>
      <c r="B39" s="754" t="s">
        <v>754</v>
      </c>
      <c r="C39" s="755"/>
      <c r="D39" s="84"/>
      <c r="E39" s="84"/>
    </row>
    <row r="40" spans="1:5" ht="9.75">
      <c r="A40" s="72" t="s">
        <v>552</v>
      </c>
      <c r="B40" s="754" t="s">
        <v>755</v>
      </c>
      <c r="C40" s="755"/>
      <c r="D40" s="84"/>
      <c r="E40" s="84"/>
    </row>
    <row r="41" spans="1:5" ht="11.25">
      <c r="A41" s="72"/>
      <c r="B41" s="756" t="s">
        <v>797</v>
      </c>
      <c r="C41" s="757"/>
      <c r="D41" s="246">
        <f>SUM(D11+D12+D26+D32+D33+D34+D36+D38+D39+D40)</f>
        <v>1113416</v>
      </c>
      <c r="E41" s="246">
        <f>SUM(E11+E12+E26+E32+E33+E34+E36+E38+E39+E40)</f>
        <v>4495636</v>
      </c>
    </row>
    <row r="42" spans="1:5" ht="11.25">
      <c r="A42" s="739" t="s">
        <v>557</v>
      </c>
      <c r="B42" s="740"/>
      <c r="C42" s="740"/>
      <c r="D42" s="740"/>
      <c r="E42" s="741"/>
    </row>
    <row r="43" spans="1:5" ht="9.75">
      <c r="A43" s="72" t="s">
        <v>558</v>
      </c>
      <c r="B43" s="753" t="s">
        <v>413</v>
      </c>
      <c r="C43" s="753"/>
      <c r="D43" s="1"/>
      <c r="E43" s="1">
        <v>-12000</v>
      </c>
    </row>
    <row r="44" spans="1:5" ht="9.75">
      <c r="A44" s="72" t="s">
        <v>559</v>
      </c>
      <c r="B44" s="753" t="s">
        <v>414</v>
      </c>
      <c r="C44" s="753"/>
      <c r="D44" s="1">
        <v>-1325448</v>
      </c>
      <c r="E44" s="1">
        <v>-2162659</v>
      </c>
    </row>
    <row r="45" spans="1:5" ht="27.75" customHeight="1">
      <c r="A45" s="74" t="s">
        <v>560</v>
      </c>
      <c r="B45" s="752" t="s">
        <v>230</v>
      </c>
      <c r="C45" s="752"/>
      <c r="D45" s="78">
        <v>-4453406</v>
      </c>
      <c r="E45" s="78"/>
    </row>
    <row r="46" spans="1:5" ht="9.75">
      <c r="A46" s="72" t="s">
        <v>561</v>
      </c>
      <c r="B46" s="753" t="s">
        <v>562</v>
      </c>
      <c r="C46" s="753"/>
      <c r="D46" s="1"/>
      <c r="E46" s="1"/>
    </row>
    <row r="47" spans="1:5" ht="9.75">
      <c r="A47" s="72" t="s">
        <v>563</v>
      </c>
      <c r="B47" s="753" t="s">
        <v>564</v>
      </c>
      <c r="C47" s="753"/>
      <c r="D47" s="1">
        <v>197260</v>
      </c>
      <c r="E47" s="1">
        <v>14600</v>
      </c>
    </row>
    <row r="48" spans="1:5" ht="27.75" customHeight="1">
      <c r="A48" s="74" t="s">
        <v>565</v>
      </c>
      <c r="B48" s="752" t="s">
        <v>236</v>
      </c>
      <c r="C48" s="752"/>
      <c r="D48" s="78">
        <v>2131560</v>
      </c>
      <c r="E48" s="78"/>
    </row>
    <row r="49" spans="1:5" ht="22.5" customHeight="1">
      <c r="A49" s="74" t="s">
        <v>571</v>
      </c>
      <c r="B49" s="752" t="s">
        <v>303</v>
      </c>
      <c r="C49" s="752"/>
      <c r="D49" s="78"/>
      <c r="E49" s="78"/>
    </row>
    <row r="50" spans="1:5" ht="22.5" customHeight="1">
      <c r="A50" s="74" t="s">
        <v>572</v>
      </c>
      <c r="B50" s="752" t="s">
        <v>573</v>
      </c>
      <c r="C50" s="752"/>
      <c r="D50" s="78"/>
      <c r="E50" s="78"/>
    </row>
    <row r="51" spans="1:5" ht="22.5" customHeight="1">
      <c r="A51" s="73" t="s">
        <v>574</v>
      </c>
      <c r="B51" s="751" t="s">
        <v>237</v>
      </c>
      <c r="C51" s="751"/>
      <c r="D51" s="1"/>
      <c r="E51" s="1"/>
    </row>
    <row r="52" spans="1:5" ht="22.5" customHeight="1">
      <c r="A52" s="73" t="s">
        <v>575</v>
      </c>
      <c r="B52" s="751" t="s">
        <v>238</v>
      </c>
      <c r="C52" s="751"/>
      <c r="D52" s="1"/>
      <c r="E52" s="1"/>
    </row>
    <row r="53" spans="1:5" ht="9.75">
      <c r="A53" s="73" t="s">
        <v>576</v>
      </c>
      <c r="B53" s="750" t="s">
        <v>239</v>
      </c>
      <c r="C53" s="751"/>
      <c r="D53" s="1"/>
      <c r="E53" s="1"/>
    </row>
    <row r="54" spans="1:5" ht="9.75">
      <c r="A54" s="73" t="s">
        <v>577</v>
      </c>
      <c r="B54" s="750" t="s">
        <v>240</v>
      </c>
      <c r="C54" s="751"/>
      <c r="D54" s="1"/>
      <c r="E54" s="1"/>
    </row>
    <row r="55" spans="1:5" ht="22.5" customHeight="1">
      <c r="A55" s="73" t="s">
        <v>578</v>
      </c>
      <c r="B55" s="750" t="s">
        <v>241</v>
      </c>
      <c r="C55" s="751"/>
      <c r="D55" s="1"/>
      <c r="E55" s="1"/>
    </row>
    <row r="56" spans="1:5" ht="22.5" customHeight="1">
      <c r="A56" s="75" t="s">
        <v>579</v>
      </c>
      <c r="B56" s="750" t="s">
        <v>243</v>
      </c>
      <c r="C56" s="751"/>
      <c r="D56" s="1"/>
      <c r="E56" s="1"/>
    </row>
    <row r="57" spans="1:5" ht="9.75">
      <c r="A57" s="75" t="s">
        <v>242</v>
      </c>
      <c r="B57" s="750" t="s">
        <v>244</v>
      </c>
      <c r="C57" s="751"/>
      <c r="D57" s="1"/>
      <c r="E57" s="1"/>
    </row>
    <row r="58" spans="1:5" ht="9.75">
      <c r="A58" s="75" t="s">
        <v>580</v>
      </c>
      <c r="B58" s="737" t="s">
        <v>758</v>
      </c>
      <c r="C58" s="738"/>
      <c r="D58" s="1"/>
      <c r="E58" s="1"/>
    </row>
    <row r="59" spans="1:5" ht="9.75">
      <c r="A59" s="75" t="s">
        <v>581</v>
      </c>
      <c r="B59" s="737" t="s">
        <v>759</v>
      </c>
      <c r="C59" s="738"/>
      <c r="D59" s="1"/>
      <c r="E59" s="1"/>
    </row>
    <row r="60" spans="1:5" ht="9.75">
      <c r="A60" s="75" t="s">
        <v>582</v>
      </c>
      <c r="B60" s="737" t="s">
        <v>245</v>
      </c>
      <c r="C60" s="738"/>
      <c r="D60" s="1">
        <v>1519</v>
      </c>
      <c r="E60" s="1"/>
    </row>
    <row r="61" spans="1:5" ht="9.75">
      <c r="A61" s="75" t="s">
        <v>583</v>
      </c>
      <c r="B61" s="737" t="s">
        <v>584</v>
      </c>
      <c r="C61" s="738"/>
      <c r="D61" s="1"/>
      <c r="E61" s="1"/>
    </row>
    <row r="62" spans="1:5" ht="11.25">
      <c r="A62" s="76" t="s">
        <v>440</v>
      </c>
      <c r="B62" s="742" t="s">
        <v>219</v>
      </c>
      <c r="C62" s="743"/>
      <c r="D62" s="247">
        <f>SUM(D43:D61)</f>
        <v>-3448515</v>
      </c>
      <c r="E62" s="247">
        <f>SUM(E43:E61)</f>
        <v>-2160059</v>
      </c>
    </row>
    <row r="63" spans="1:5" ht="11.25">
      <c r="A63" s="746" t="s">
        <v>585</v>
      </c>
      <c r="B63" s="747"/>
      <c r="C63" s="747"/>
      <c r="D63" s="748"/>
      <c r="E63" s="749"/>
    </row>
    <row r="64" spans="1:5" ht="9.75">
      <c r="A64" s="77" t="s">
        <v>507</v>
      </c>
      <c r="B64" s="744" t="s">
        <v>249</v>
      </c>
      <c r="C64" s="745"/>
      <c r="D64" s="248">
        <f>SUM(D65:D72)</f>
        <v>0</v>
      </c>
      <c r="E64" s="248">
        <f>SUM(E65:E72)</f>
        <v>0</v>
      </c>
    </row>
    <row r="65" spans="1:5" ht="9.75">
      <c r="A65" s="75" t="s">
        <v>586</v>
      </c>
      <c r="B65" s="737" t="s">
        <v>250</v>
      </c>
      <c r="C65" s="738"/>
      <c r="D65" s="1"/>
      <c r="E65" s="1"/>
    </row>
    <row r="66" spans="1:5" ht="9.75">
      <c r="A66" s="75" t="s">
        <v>587</v>
      </c>
      <c r="B66" s="737" t="s">
        <v>66</v>
      </c>
      <c r="C66" s="738"/>
      <c r="D66" s="1"/>
      <c r="E66" s="1"/>
    </row>
    <row r="67" spans="1:5" ht="9.75">
      <c r="A67" s="75" t="s">
        <v>20</v>
      </c>
      <c r="B67" s="737" t="s">
        <v>21</v>
      </c>
      <c r="C67" s="738"/>
      <c r="D67" s="1"/>
      <c r="E67" s="1"/>
    </row>
    <row r="68" spans="1:5" ht="9.75">
      <c r="A68" s="75" t="s">
        <v>22</v>
      </c>
      <c r="B68" s="737" t="s">
        <v>269</v>
      </c>
      <c r="C68" s="738"/>
      <c r="D68" s="1"/>
      <c r="E68" s="1"/>
    </row>
    <row r="69" spans="1:5" ht="9.75">
      <c r="A69" s="75" t="s">
        <v>23</v>
      </c>
      <c r="B69" s="737" t="s">
        <v>24</v>
      </c>
      <c r="C69" s="738"/>
      <c r="D69" s="1"/>
      <c r="E69" s="1"/>
    </row>
    <row r="70" spans="1:5" ht="9.75">
      <c r="A70" s="75" t="s">
        <v>25</v>
      </c>
      <c r="B70" s="737" t="s">
        <v>67</v>
      </c>
      <c r="C70" s="738"/>
      <c r="D70" s="1"/>
      <c r="E70" s="1"/>
    </row>
    <row r="71" spans="1:5" ht="22.5" customHeight="1">
      <c r="A71" s="75" t="s">
        <v>26</v>
      </c>
      <c r="B71" s="737" t="s">
        <v>588</v>
      </c>
      <c r="C71" s="738"/>
      <c r="D71" s="1"/>
      <c r="E71" s="1"/>
    </row>
    <row r="72" spans="1:5" ht="9.75">
      <c r="A72" s="75" t="s">
        <v>28</v>
      </c>
      <c r="B72" s="737" t="s">
        <v>270</v>
      </c>
      <c r="C72" s="738"/>
      <c r="D72" s="1"/>
      <c r="E72" s="1"/>
    </row>
    <row r="73" spans="1:5" ht="18.75" customHeight="1">
      <c r="A73" s="77" t="s">
        <v>29</v>
      </c>
      <c r="B73" s="744" t="s">
        <v>68</v>
      </c>
      <c r="C73" s="745"/>
      <c r="D73" s="248">
        <f>SUM(D74:D82)</f>
        <v>1775000</v>
      </c>
      <c r="E73" s="248">
        <f>SUM(E74:E82)</f>
        <v>-500000</v>
      </c>
    </row>
    <row r="74" spans="1:5" ht="9.75">
      <c r="A74" s="75" t="s">
        <v>30</v>
      </c>
      <c r="B74" s="737" t="s">
        <v>271</v>
      </c>
      <c r="C74" s="738"/>
      <c r="D74" s="1"/>
      <c r="E74" s="1"/>
    </row>
    <row r="75" spans="1:5" ht="9.75">
      <c r="A75" s="75" t="s">
        <v>31</v>
      </c>
      <c r="B75" s="737" t="s">
        <v>272</v>
      </c>
      <c r="C75" s="738"/>
      <c r="D75" s="1"/>
      <c r="E75" s="1"/>
    </row>
    <row r="76" spans="1:5" ht="22.5" customHeight="1">
      <c r="A76" s="75" t="s">
        <v>32</v>
      </c>
      <c r="B76" s="737" t="s">
        <v>273</v>
      </c>
      <c r="C76" s="738"/>
      <c r="D76" s="1">
        <v>2400000</v>
      </c>
      <c r="E76" s="1"/>
    </row>
    <row r="77" spans="1:5" ht="22.5" customHeight="1">
      <c r="A77" s="75" t="s">
        <v>33</v>
      </c>
      <c r="B77" s="737" t="s">
        <v>274</v>
      </c>
      <c r="C77" s="738"/>
      <c r="D77" s="1">
        <v>-625000</v>
      </c>
      <c r="E77" s="1">
        <v>-500000</v>
      </c>
    </row>
    <row r="78" spans="1:5" ht="9.75">
      <c r="A78" s="75" t="s">
        <v>34</v>
      </c>
      <c r="B78" s="737" t="s">
        <v>275</v>
      </c>
      <c r="C78" s="738"/>
      <c r="D78" s="1"/>
      <c r="E78" s="1"/>
    </row>
    <row r="79" spans="1:5" ht="9.75">
      <c r="A79" s="75" t="s">
        <v>47</v>
      </c>
      <c r="B79" s="737" t="s">
        <v>48</v>
      </c>
      <c r="C79" s="738"/>
      <c r="D79" s="1"/>
      <c r="E79" s="1"/>
    </row>
    <row r="80" spans="1:5" ht="9.75">
      <c r="A80" s="75" t="s">
        <v>49</v>
      </c>
      <c r="B80" s="737" t="s">
        <v>276</v>
      </c>
      <c r="C80" s="738"/>
      <c r="D80" s="1"/>
      <c r="E80" s="1"/>
    </row>
    <row r="81" spans="1:5" ht="22.5" customHeight="1">
      <c r="A81" s="75" t="s">
        <v>50</v>
      </c>
      <c r="B81" s="737" t="s">
        <v>277</v>
      </c>
      <c r="C81" s="738"/>
      <c r="D81" s="1"/>
      <c r="E81" s="1"/>
    </row>
    <row r="82" spans="1:5" ht="22.5" customHeight="1">
      <c r="A82" s="75" t="s">
        <v>51</v>
      </c>
      <c r="B82" s="737" t="s">
        <v>69</v>
      </c>
      <c r="C82" s="738"/>
      <c r="D82" s="1"/>
      <c r="E82" s="1"/>
    </row>
    <row r="83" spans="1:5" ht="9.75">
      <c r="A83" s="75" t="s">
        <v>52</v>
      </c>
      <c r="B83" s="737" t="s">
        <v>278</v>
      </c>
      <c r="C83" s="738"/>
      <c r="D83" s="1"/>
      <c r="E83" s="1"/>
    </row>
    <row r="84" spans="1:5" ht="22.5" customHeight="1">
      <c r="A84" s="75" t="s">
        <v>53</v>
      </c>
      <c r="B84" s="737" t="s">
        <v>279</v>
      </c>
      <c r="C84" s="738"/>
      <c r="D84" s="1"/>
      <c r="E84" s="1"/>
    </row>
    <row r="85" spans="1:5" ht="22.5" customHeight="1">
      <c r="A85" s="75" t="s">
        <v>54</v>
      </c>
      <c r="B85" s="737" t="s">
        <v>280</v>
      </c>
      <c r="C85" s="738"/>
      <c r="D85" s="1"/>
      <c r="E85" s="1"/>
    </row>
    <row r="86" spans="1:5" ht="22.5" customHeight="1">
      <c r="A86" s="75" t="s">
        <v>55</v>
      </c>
      <c r="B86" s="737" t="s">
        <v>281</v>
      </c>
      <c r="C86" s="738"/>
      <c r="D86" s="1"/>
      <c r="E86" s="1"/>
    </row>
    <row r="87" spans="1:5" ht="9.75">
      <c r="A87" s="75" t="s">
        <v>56</v>
      </c>
      <c r="B87" s="737" t="s">
        <v>282</v>
      </c>
      <c r="C87" s="738"/>
      <c r="D87" s="1"/>
      <c r="E87" s="1"/>
    </row>
    <row r="88" spans="1:5" ht="9.75">
      <c r="A88" s="75" t="s">
        <v>57</v>
      </c>
      <c r="B88" s="737" t="s">
        <v>756</v>
      </c>
      <c r="C88" s="738"/>
      <c r="D88" s="1"/>
      <c r="E88" s="1"/>
    </row>
    <row r="89" spans="1:5" ht="9.75">
      <c r="A89" s="75" t="s">
        <v>111</v>
      </c>
      <c r="B89" s="737" t="s">
        <v>757</v>
      </c>
      <c r="C89" s="738"/>
      <c r="D89" s="1"/>
      <c r="E89" s="1"/>
    </row>
    <row r="90" spans="1:5" ht="11.25">
      <c r="A90" s="180" t="s">
        <v>450</v>
      </c>
      <c r="B90" s="742" t="s">
        <v>283</v>
      </c>
      <c r="C90" s="743"/>
      <c r="D90" s="249">
        <f>SUM(D64+D73+D83+D84+D85+D86+D87+D88+D89)</f>
        <v>1775000</v>
      </c>
      <c r="E90" s="249">
        <f>SUM(E64+E73+E83+E84+E85+E86+E87+E88+E89)</f>
        <v>-500000</v>
      </c>
    </row>
    <row r="91" spans="1:5" ht="11.25">
      <c r="A91" s="181" t="s">
        <v>457</v>
      </c>
      <c r="B91" s="735" t="s">
        <v>70</v>
      </c>
      <c r="C91" s="736"/>
      <c r="D91" s="249">
        <f>D41+D62+D90</f>
        <v>-560099</v>
      </c>
      <c r="E91" s="249">
        <f>E41+E62+E90</f>
        <v>1835577</v>
      </c>
    </row>
    <row r="92" spans="1:5" ht="11.25">
      <c r="A92" s="181" t="s">
        <v>509</v>
      </c>
      <c r="B92" s="735" t="s">
        <v>284</v>
      </c>
      <c r="C92" s="736"/>
      <c r="D92" s="182">
        <v>2387946</v>
      </c>
      <c r="E92" s="182">
        <v>513687</v>
      </c>
    </row>
    <row r="93" spans="1:5" ht="22.5" customHeight="1">
      <c r="A93" s="181" t="s">
        <v>510</v>
      </c>
      <c r="B93" s="735" t="s">
        <v>285</v>
      </c>
      <c r="C93" s="736"/>
      <c r="D93" s="182">
        <v>1827847</v>
      </c>
      <c r="E93" s="182">
        <v>2349264</v>
      </c>
    </row>
    <row r="94" spans="1:5" ht="22.5" customHeight="1">
      <c r="A94" s="181" t="s">
        <v>511</v>
      </c>
      <c r="B94" s="735" t="s">
        <v>286</v>
      </c>
      <c r="C94" s="736"/>
      <c r="D94" s="182">
        <v>-73100</v>
      </c>
      <c r="E94" s="182">
        <v>38682</v>
      </c>
    </row>
    <row r="95" spans="1:5" ht="22.5" customHeight="1">
      <c r="A95" s="181" t="s">
        <v>512</v>
      </c>
      <c r="B95" s="735" t="s">
        <v>302</v>
      </c>
      <c r="C95" s="736"/>
      <c r="D95" s="182">
        <v>1754747</v>
      </c>
      <c r="E95" s="182">
        <v>2387946</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K477" sqref="K477"/>
    </sheetView>
  </sheetViews>
  <sheetFormatPr defaultColWidth="9.140625" defaultRowHeight="12.75"/>
  <cols>
    <col min="1" max="1" width="41.8515625" style="0" bestFit="1" customWidth="1"/>
    <col min="2" max="2" width="76.00390625" style="0" bestFit="1" customWidth="1"/>
  </cols>
  <sheetData>
    <row r="2" spans="1:2" ht="16.5" thickBot="1">
      <c r="A2" s="787" t="s">
        <v>222</v>
      </c>
      <c r="B2" s="787"/>
    </row>
    <row r="3" spans="1:2" ht="13.5" thickBot="1">
      <c r="A3" s="86" t="s">
        <v>223</v>
      </c>
      <c r="B3" s="87" t="s">
        <v>224</v>
      </c>
    </row>
    <row r="4" spans="1:2" ht="15">
      <c r="A4" s="88" t="s">
        <v>225</v>
      </c>
      <c r="B4" s="89" t="str">
        <f>IF(Ročná_správa!B6=0,"Položka Informačná povinnosť za rok nie je vyplnená","Test vyhovel formálnej kontrole")</f>
        <v>Test vyhovel formálnej kontrole</v>
      </c>
    </row>
    <row r="5" spans="1:2" ht="15">
      <c r="A5" s="90" t="s">
        <v>421</v>
      </c>
      <c r="B5" s="91" t="str">
        <f>IF(Ročná_správa!E6=0,"Položka IČO nie je vyplnená","Test vyhovel formálnej kontrole")</f>
        <v>Test vyhovel formálnej kontrole</v>
      </c>
    </row>
    <row r="6" spans="1:2" ht="15">
      <c r="A6" s="92" t="s">
        <v>423</v>
      </c>
      <c r="B6" s="93" t="str">
        <f>IF(Ročná_správa!B12=0,"Položka Obchodné meno/názov nie je vyplnená","Test vyhovel formálnej kontrole")</f>
        <v>Test vyhovel formálnej kontrole</v>
      </c>
    </row>
    <row r="7" spans="1:2" ht="15">
      <c r="A7" s="94" t="s">
        <v>226</v>
      </c>
      <c r="B7" s="93" t="str">
        <f>IF(Ročná_správa!F38=0,"Položka Dátum zverejnenia ročnej správy nie je vyplnená","Test vyhovel formálnej kontrole")</f>
        <v>Test vyhovel formálnej kontrole</v>
      </c>
    </row>
    <row r="8" spans="1:2" ht="15">
      <c r="A8" s="88" t="s">
        <v>227</v>
      </c>
      <c r="B8" s="95" t="str">
        <f>IF(Ročná_správa!A77=0,"Položka Obchodné meno audítorskej spoločnosti... nie je vyplnená","Test vyhovel formálnej kontrole")</f>
        <v>Test vyhovel formálnej kontrole</v>
      </c>
    </row>
    <row r="9" spans="1:2" ht="15">
      <c r="A9" s="90" t="s">
        <v>228</v>
      </c>
      <c r="B9" s="96" t="str">
        <f>IF(Ročná_správa!G83=0,"Položka Zostavuje konsolidovanú účtovnú závierku nie je vyplnená","Test vyhovel formálnej kontrole")</f>
        <v>Test vyhovel formálnej kontrole</v>
      </c>
    </row>
    <row r="10" spans="1:2" ht="15">
      <c r="A10" s="97" t="s">
        <v>229</v>
      </c>
      <c r="B10" s="96" t="str">
        <f>IF(Ročná_správa!D288=0,"Položka Vydané dlhopisy nie je vyplnená","Test vyhovel formálnej kontrole")</f>
        <v>Test vyhovel formálnej kontrole</v>
      </c>
    </row>
    <row r="11" spans="1:2" ht="15">
      <c r="A11" s="97" t="s">
        <v>18</v>
      </c>
      <c r="B11" s="96"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Galková Ľubica</cp:lastModifiedBy>
  <cp:lastPrinted>2019-04-18T05:20:02Z</cp:lastPrinted>
  <dcterms:created xsi:type="dcterms:W3CDTF">2002-10-09T11:25:34Z</dcterms:created>
  <dcterms:modified xsi:type="dcterms:W3CDTF">2019-08-09T07:08:07Z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