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5" yWindow="65446" windowWidth="19320" windowHeight="9915" tabRatio="966" activeTab="5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<sst xmlns="http://schemas.openxmlformats.org/spreadsheetml/2006/main" count="995" uniqueCount="820">
  <si>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</si>
  <si>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</si>
  <si>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</si>
  <si>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</si>
  <si>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</si>
  <si>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</si>
  <si>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</si>
  <si>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</si>
  <si>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</si>
  <si>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</si>
  <si>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</si>
  <si>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</si>
  <si>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</si>
  <si>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</si>
  <si>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</si>
  <si>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</si>
  <si>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</si>
  <si>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</si>
  <si>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</si>
  <si>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</si>
  <si>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</si>
  <si>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</si>
  <si>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</si>
  <si>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</si>
  <si>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</si>
  <si>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</si>
  <si>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</si>
  <si>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</si>
  <si>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</si>
  <si>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</si>
  <si>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</si>
  <si>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</si>
  <si>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</si>
  <si>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</si>
  <si>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</si>
  <si>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</si>
  <si>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</si>
  <si>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</si>
  <si>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</si>
  <si>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</si>
  <si>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</si>
  <si>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</si>
  <si>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</si>
  <si>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</si>
  <si>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</si>
  <si>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</si>
  <si>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</si>
  <si>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</si>
  <si>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</si>
  <si>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</si>
  <si>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</si>
  <si>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</si>
  <si>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</si>
  <si>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</si>
  <si>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</si>
  <si>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</si>
  <si>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</si>
  <si>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</si>
  <si>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</si>
  <si>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</si>
  <si>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</si>
  <si>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</si>
  <si>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</si>
  <si>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</si>
  <si>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</si>
  <si>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</si>
  <si>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</si>
  <si>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</si>
  <si>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</si>
  <si>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</si>
  <si>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</si>
  <si>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</si>
  <si>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</si>
  <si>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</si>
  <si>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</si>
  <si>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</si>
  <si>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</si>
  <si>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</si>
  <si>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</si>
  <si>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</si>
  <si>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</si>
  <si>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</si>
  <si>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</si>
  <si>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</si>
  <si>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</si>
  <si>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</si>
  <si>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</si>
  <si>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</si>
  <si>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</si>
  <si>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</si>
  <si>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</si>
  <si>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</si>
  <si>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</si>
  <si>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</si>
  <si>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</si>
  <si>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</si>
  <si>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</si>
  <si>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</si>
  <si>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</si>
  <si>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</si>
  <si>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</si>
  <si>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</si>
  <si>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</si>
  <si>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</si>
  <si>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</si>
  <si>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</si>
  <si>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</si>
  <si>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</si>
  <si>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</si>
  <si>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</si>
  <si>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</si>
  <si>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</si>
  <si>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</si>
  <si>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</si>
  <si>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</si>
  <si>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</si>
  <si>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</si>
  <si>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</si>
  <si>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</si>
  <si>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</si>
  <si>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</si>
  <si>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</si>
  <si>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</si>
  <si>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</si>
  <si>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</si>
  <si>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</si>
  <si>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</si>
  <si>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</si>
  <si>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</si>
  <si>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</si>
  <si>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</si>
  <si>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</si>
  <si>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</si>
  <si>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</si>
  <si>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</si>
  <si>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</si>
  <si>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</si>
  <si>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</si>
  <si>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</si>
  <si>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</si>
  <si>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</si>
  <si>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</si>
  <si>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</si>
  <si>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</si>
  <si>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</si>
  <si>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</si>
  <si>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</si>
  <si>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</si>
  <si>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</si>
  <si>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</si>
  <si>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</si>
  <si>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</si>
  <si>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</si>
  <si>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</si>
  <si>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</si>
  <si>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</si>
  <si>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</si>
  <si>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</si>
  <si>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</si>
  <si>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</si>
  <si>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</si>
  <si>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</si>
  <si>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</si>
  <si>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</si>
  <si>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</si>
  <si>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</si>
  <si>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</si>
  <si>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</si>
  <si>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</si>
  <si>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</si>
  <si>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</si>
  <si>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</si>
  <si>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</si>
  <si>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</si>
  <si>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</si>
  <si>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</si>
  <si>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</si>
  <si>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</si>
  <si>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</si>
  <si>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</si>
  <si>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</si>
  <si>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</si>
  <si>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</si>
  <si>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</si>
  <si>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</si>
  <si>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</si>
  <si>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</si>
  <si>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</si>
  <si>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</si>
  <si>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</si>
  <si>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</si>
  <si>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</si>
  <si>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</si>
  <si>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</si>
  <si>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</si>
  <si>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</si>
  <si>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</si>
  <si>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</si>
  <si>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</si>
  <si>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</si>
  <si>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</si>
  <si>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</si>
  <si>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</si>
  <si>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</si>
  <si>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</si>
  <si>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</si>
  <si>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</si>
  <si>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</si>
  <si>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</si>
  <si>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</si>
  <si>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</si>
  <si>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</si>
  <si>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</si>
  <si>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</si>
  <si>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</si>
  <si>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</si>
  <si>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</si>
  <si>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</si>
  <si>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</si>
  <si>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</si>
  <si>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</si>
  <si>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</si>
  <si>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</si>
  <si>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</si>
  <si>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</si>
  <si>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</si>
  <si>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</si>
  <si>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</si>
  <si>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</si>
  <si>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</si>
  <si>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</si>
  <si>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</si>
  <si>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</si>
  <si>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</si>
  <si>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</si>
  <si>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</si>
  <si>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</si>
  <si>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</si>
  <si>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</si>
  <si>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</si>
  <si>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</si>
  <si>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</si>
  <si>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</si>
  <si>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</si>
  <si>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</si>
  <si>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</si>
  <si>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</si>
  <si>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</si>
  <si>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</si>
  <si>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</si>
  <si>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</si>
  <si>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</si>
  <si>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</si>
  <si>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</si>
  <si>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</si>
  <si>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</si>
  <si>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</si>
  <si>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</si>
  <si>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</si>
  <si>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</si>
  <si>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</si>
  <si>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</si>
  <si>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</si>
  <si>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</si>
  <si>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</si>
  <si>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</si>
  <si>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</si>
  <si>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</si>
  <si>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</si>
  <si>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</si>
  <si>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</si>
  <si>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</si>
  <si>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</si>
  <si>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</si>
  <si>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</si>
  <si>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</si>
  <si>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</si>
  <si>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</si>
  <si>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</si>
  <si>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</si>
  <si>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</si>
  <si>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</si>
  <si>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</si>
  <si>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</si>
  <si>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</si>
  <si>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</si>
  <si>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</si>
  <si>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</si>
  <si>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</si>
  <si>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</si>
  <si>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</si>
  <si>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</si>
  <si>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</si>
  <si>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</si>
  <si>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</si>
  <si>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</si>
  <si>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</si>
  <si>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</si>
  <si>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</si>
  <si>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</si>
  <si>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</si>
  <si>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</si>
  <si>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</si>
  <si>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</si>
  <si>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</si>
  <si>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</si>
  <si>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</si>
  <si>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</si>
  <si>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</si>
  <si>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</si>
  <si>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</si>
  <si>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</si>
  <si>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</si>
  <si>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</si>
  <si>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</si>
  <si>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</si>
  <si>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</si>
  <si>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</si>
  <si>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</si>
  <si>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</si>
  <si>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</si>
  <si>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</si>
  <si>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</si>
  <si>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</si>
  <si>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</si>
  <si>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</si>
  <si>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</si>
  <si>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</si>
  <si>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</si>
  <si>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</si>
  <si>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</si>
  <si>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</si>
  <si>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</si>
  <si>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</si>
  <si>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</si>
  <si>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</si>
  <si>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</si>
  <si>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</si>
  <si>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</si>
  <si>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</si>
  <si>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</si>
  <si>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</si>
  <si>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</si>
  <si>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</si>
  <si>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</si>
  <si>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</si>
  <si>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</si>
  <si>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</si>
  <si>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</si>
  <si>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</si>
  <si>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</si>
  <si>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</si>
  <si>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</si>
  <si>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</si>
  <si>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</si>
  <si>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</si>
  <si>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</si>
  <si>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</si>
  <si>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</si>
  <si>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</si>
  <si>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</si>
  <si>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</si>
  <si>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</si>
  <si>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</si>
  <si>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</si>
  <si>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</si>
  <si>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</si>
  <si>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</si>
  <si>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</si>
  <si>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</si>
  <si>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</si>
  <si>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</si>
  <si>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</si>
  <si>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</si>
  <si>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</si>
  <si>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</si>
  <si>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</si>
  <si>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</si>
  <si>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</si>
  <si>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</si>
  <si>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</si>
  <si>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</si>
  <si>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</si>
  <si>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</si>
  <si>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</si>
  <si>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</si>
  <si>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</si>
  <si>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</si>
  <si>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</si>
  <si>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</si>
  <si>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</si>
  <si>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</si>
  <si>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</si>
  <si>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</si>
  <si>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</si>
  <si>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</si>
  <si>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</si>
  <si>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</si>
  <si>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</si>
  <si>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</si>
  <si>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</si>
  <si>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</si>
  <si>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</si>
  <si>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</si>
  <si>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</si>
  <si>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</si>
  <si>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</si>
  <si>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</si>
  <si>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</si>
  <si>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</si>
  <si>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</si>
  <si>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</si>
  <si>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</si>
  <si>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</si>
  <si>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</si>
  <si>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</si>
  <si>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</si>
  <si>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</si>
  <si>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</si>
  <si>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</si>
  <si>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</si>
  <si>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</si>
  <si>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</si>
  <si>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</si>
  <si>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</si>
  <si>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</si>
  <si>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</si>
  <si>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</si>
  <si>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</si>
  <si>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</si>
  <si>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</si>
  <si>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</si>
  <si>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</si>
  <si>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</si>
  <si>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</si>
  <si>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</si>
  <si>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</si>
  <si>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</si>
  <si>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</si>
  <si>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</si>
  <si>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</si>
  <si>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</si>
  <si>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</si>
  <si>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</si>
  <si>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</si>
  <si>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</si>
  <si>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</si>
  <si>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</si>
  <si>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</si>
  <si>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</si>
  <si>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</si>
  <si>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</si>
  <si>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</si>
  <si>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</si>
  <si>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</si>
  <si>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</si>
  <si>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</si>
  <si>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</si>
  <si>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</si>
  <si>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</si>
  <si>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</si>
  <si>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</si>
  <si>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</si>
  <si>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</si>
  <si>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</si>
  <si>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</si>
  <si>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</si>
  <si>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</si>
  <si>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</si>
  <si>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</si>
  <si>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</si>
  <si>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</si>
  <si>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</si>
  <si>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</si>
  <si>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</si>
  <si>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</si>
  <si>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</si>
  <si>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</si>
  <si>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</si>
  <si>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</si>
  <si>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</si>
  <si>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</si>
  <si>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</si>
  <si>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</si>
  <si>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</si>
  <si>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</si>
  <si>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</si>
  <si>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</si>
  <si>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</si>
  <si>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</si>
  <si>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</si>
  <si>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</si>
  <si>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</si>
  <si>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</si>
  <si>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</si>
  <si>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</si>
  <si>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</si>
  <si>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</si>
  <si>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</si>
  <si>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</si>
  <si>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</si>
  <si>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</si>
  <si>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</si>
  <si>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</si>
  <si>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</si>
  <si>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</si>
  <si>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</si>
  <si>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</si>
  <si>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</si>
  <si>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</si>
  <si>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</si>
  <si>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</si>
  <si>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</si>
  <si>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</si>
  <si>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</si>
  <si>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</si>
  <si>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</si>
  <si>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</si>
  <si>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</si>
  <si>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</si>
  <si>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</si>
  <si>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</si>
  <si>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</si>
  <si>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</si>
  <si>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</si>
  <si>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</si>
  <si>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</si>
  <si>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</si>
  <si>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</si>
  <si>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</si>
  <si>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</si>
  <si>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</si>
  <si>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</si>
  <si>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</si>
  <si>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</si>
  <si>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</si>
  <si>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</si>
  <si>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</si>
  <si>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</si>
  <si>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</si>
  <si>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</si>
  <si>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</si>
  <si>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</si>
  <si>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</si>
  <si>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</si>
  <si>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</si>
  <si>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</si>
  <si>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</si>
  <si>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</si>
  <si>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</si>
  <si>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</si>
  <si>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</si>
  <si>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</si>
  <si>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</si>
  <si>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</si>
  <si>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</si>
  <si>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</si>
  <si>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</si>
  <si>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</si>
  <si>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</si>
  <si>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</si>
  <si>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</si>
  <si>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</si>
  <si>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</si>
  <si>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</si>
  <si>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</si>
  <si>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</si>
  <si>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</si>
  <si>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</si>
  <si>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</si>
  <si>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</si>
  <si>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</si>
  <si>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</si>
  <si>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</si>
  <si>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</si>
  <si>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</si>
  <si>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</si>
  <si>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</si>
  <si>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</si>
  <si>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</si>
  <si>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</si>
  <si>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</si>
  <si>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</si>
  <si>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</si>
  <si>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</si>
  <si>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</si>
  <si>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</si>
  <si>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</si>
  <si>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</si>
  <si>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</si>
  <si>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</si>
  <si>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</si>
  <si>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</si>
  <si>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</si>
  <si>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</si>
  <si>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</si>
  <si>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</si>
  <si>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</si>
  <si>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</si>
  <si>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</si>
  <si>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</si>
  <si>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</si>
  <si>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</si>
  <si>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</si>
  <si>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</si>
  <si>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</si>
  <si>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</si>
  <si>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</si>
  <si>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</si>
  <si>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</si>
  <si>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</si>
  <si>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</si>
  <si>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</si>
  <si>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</si>
  <si>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</si>
  <si>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</si>
  <si>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</si>
  <si>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</si>
  <si>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</si>
  <si>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</si>
  <si>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</si>
  <si>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</si>
  <si>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</si>
  <si>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</si>
  <si>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</si>
  <si>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</si>
  <si>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</si>
  <si>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</si>
  <si>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</si>
  <si>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</si>
  <si>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</si>
  <si>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</si>
  <si>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</si>
  <si>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</si>
  <si>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</si>
  <si>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</si>
  <si>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</si>
  <si>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</si>
  <si>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</si>
  <si>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</si>
  <si>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</si>
  <si>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</si>
  <si>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</si>
  <si>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</si>
  <si>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</si>
  <si>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</si>
  <si>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</si>
  <si>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</si>
  <si>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</si>
  <si>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</si>
  <si>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</si>
  <si>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</si>
  <si>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</si>
  <si>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</si>
  <si>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</si>
  <si>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</si>
  <si>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</si>
  <si>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</si>
  <si>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</si>
  <si>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</si>
  <si>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</si>
  <si>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</si>
  <si>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</si>
  <si>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</si>
  <si>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</si>
  <si>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</si>
  <si>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</si>
  <si>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</si>
  <si>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</si>
  <si>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</si>
  <si>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</si>
  <si>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</si>
  <si>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</si>
  <si>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</si>
  <si>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</si>
  <si>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</si>
  <si>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</si>
  <si>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</si>
  <si>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</si>
  <si>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</si>
  <si>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</si>
  <si>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</si>
  <si>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</si>
  <si>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</si>
  <si>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</si>
  <si>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</si>
  <si>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</si>
  <si>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</si>
  <si>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</si>
  <si>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</si>
  <si>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</si>
  <si>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</si>
  <si>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</si>
  <si>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</si>
  <si>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</si>
  <si>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</si>
  <si>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</si>
  <si>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</si>
  <si>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</si>
  <si>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</si>
  <si>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</si>
  <si>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</si>
  <si>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</si>
  <si>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</si>
  <si>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</si>
  <si>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</si>
  <si>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</si>
  <si>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</si>
  <si>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</si>
  <si>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</si>
  <si>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</si>
  <si>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</si>
  <si>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</si>
  <si>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</si>
  <si>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</si>
  <si>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</si>
  <si>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</si>
  <si>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</si>
  <si>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</si>
  <si>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</si>
  <si>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</si>
  <si>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</si>
  <si>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</si>
  <si>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</si>
  <si>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</si>
  <si>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</si>
  <si>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</si>
  <si>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</si>
  <si>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</si>
  <si>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</si>
  <si>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</si>
  <si>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</si>
  <si>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</si>
  <si>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</si>
  <si>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</si>
  <si>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</si>
  <si>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</si>
  <si>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</si>
  <si>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</si>
  <si>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</si>
  <si>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</si>
  <si>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</si>
  <si>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</si>
  <si>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</si>
  <si>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</si>
  <si>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</si>
  <si>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</si>
  <si>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</si>
  <si>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</si>
  <si>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</si>
  <si>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</si>
  <si>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</si>
  <si>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</si>
  <si>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</si>
  <si>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</si>
  <si>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</si>
  <si>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</si>
  <si>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</si>
  <si>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</si>
  <si>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</si>
  <si>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</si>
  <si>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</si>
  <si>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</si>
  <si>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</si>
  <si>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</si>
  <si>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</si>
  <si>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</si>
  <si>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</si>
  <si>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</si>
  <si>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</si>
  <si>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</si>
  <si>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</si>
  <si>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</si>
  <si>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</si>
  <si>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</si>
  <si>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</si>
  <si>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</si>
  <si>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</si>
  <si>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</si>
  <si>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</si>
  <si>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</si>
  <si>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</si>
  <si>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</si>
  <si>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</si>
  <si>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</si>
  <si>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</si>
  <si>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 xml:space="preserve"> porovnateľné predchádzajúce účtovné obdobie (30.6.)</t>
  </si>
  <si>
    <t>Bezprostredne predchádzajúce účtovné obdobie  (31.12.)</t>
  </si>
  <si>
    <t>Bezprostredne predchádzajúce účtovné obdobie (31.12.)</t>
  </si>
  <si>
    <t>I.polrok 2017</t>
  </si>
  <si>
    <t>31412106</t>
  </si>
  <si>
    <t>01.01.2017</t>
  </si>
  <si>
    <t>30.06.17</t>
  </si>
  <si>
    <t>akciová spoločnosť</t>
  </si>
  <si>
    <t>CEMMAC a.s.</t>
  </si>
  <si>
    <t>Cementárska 14/14</t>
  </si>
  <si>
    <t>914 42</t>
  </si>
  <si>
    <t>Horné Srnie</t>
  </si>
  <si>
    <t>Ing. Ľubica Galková</t>
  </si>
  <si>
    <t>6576263</t>
  </si>
  <si>
    <t>l.galkova@cemmac.sk</t>
  </si>
  <si>
    <t>01.05.1992</t>
  </si>
  <si>
    <t>16 414 080</t>
  </si>
  <si>
    <t>www.cemmac.sk</t>
  </si>
  <si>
    <t xml:space="preserve">Výroba cementu, sprostredkovanie obchodu v rozsahu voľných živností, poradenská činnosť v rozsahu voľných živností, technické testovanie , meranie a analýzy v rozsahu voľných živností,  podnikanie v oblasti nakladania z nebezpečným odpadom, otvárka, príprava a dobývanie výhradných ložísk povrchovým spôsobom, zriaďovanie, zabezpečovanie a likvidácia banských diel a lomov, úprava a zúšľachťovanie nerastov vykonávané v súvislosti s ich dobývaním, prenájom stavebných a demolačných strojov, prenájom dopravných zariadení, kovoobrábanie, zámočníctvo, výroba, monáž, opravy a údržba elektrických zariadení , atď. </t>
  </si>
  <si>
    <t>nie</t>
  </si>
  <si>
    <t>Predseda predstavenstva Ing. Martin Kebísek MBA a člen predstavenstva Pavel Kohout vyhlasujú, že podľa ich najlepších znalostí poskytuje priebežná účtovná závierka k 30.6.2017, vypracovaná v súlade s osobitnými predpismi, pravdivý a verný obraz aktív, pasív, finančnej situácie a hospodárskeho výsledku podľa požiadaviek uvedených v odsekoch 3 a 4 § 35 zákona o burze a že uvedená polročná finančná správa za I.polrok 2017 obsahuje verný prehľad informácií podľa odseku 9 § 35 zákona o burze.                  V zmysle § 35 odst.11 zákona č. 429/2002 Z. z. v znení neskorších predpisov  vyhlasujú,  že polročná finančná správa k 30. 6. 2017   n e b o l a   overená audítorom.</t>
  </si>
  <si>
    <t>V poslednej ročnej finančnej správe za rok 2016, ktorá je zverejnená na internetovej stránke www.cemmac.sk neboli uvedené žiadne obchody, a ani v I. polroku 2017 spoločnosť neuzatvorila také obchody, ktoré by mohli mať podstatný vplyv na finančné postavenie alebo činnosť emitenta počas prvých šiestich mesiacov.</t>
  </si>
  <si>
    <t xml:space="preserve">Za I. polrok 2017 nedošlo k významným obchodom so spriaznenými osobami, ktoré by podstatne ovplyvnili finančné postavenie alebo činnosť spoločnosti. Spoločnosť uskutočnila len bežné obchody vyplývajúce zo zmlúv na zabezpečenie podnikateľskej činnosti. </t>
  </si>
  <si>
    <t>x</t>
  </si>
  <si>
    <t>Ing. Martin Kebísek - predseda predstavenstva</t>
  </si>
  <si>
    <t>01.01.2016 - 30.06.2016</t>
  </si>
  <si>
    <t>01.01.2017 - 30.06.2017</t>
  </si>
  <si>
    <t>01.01.2016 - 31.12.2016</t>
  </si>
  <si>
    <t>SAS</t>
  </si>
  <si>
    <t xml:space="preserve">Emitent Cemmac a.s., v zastúpení predsedu predstavenstva - Ing. Martin Kebísek MBA a člen predstavenstva - Pavel Kohout vyhlasuje, že polročná finančná správa za I.polrok 2017 nebola overená audítorom podľa  § 35 odsek 11 zákona o burze.     </t>
  </si>
  <si>
    <t>Hlavnou podnikateľskou aktivitou spoločnosti je výroba cementu. Súčasná technická úroveň výrobného zariadenia umožňuje vyrábať cement zodpovedajúci norme STN P ENV 197-1 v triede: CEM II/B-S-32,5 R, CEM I 42,5 R, CEM II/B-M-32.5R,CEMII/A-S 42.5 R, CEM II/B-M (S-V) 42.5 N, CEM II/B-S 42.5 N, CEM III/B NS R, CEM III/A 32,5R a CEM III/A 42,5 N.Výroba cementu bola oproti plánu vyššia o 49 tis. ton a predaj o 59 tis. ton.  Spoločnosť vykázala v I.polroku 2017 hospodársky výsledok pred zdanením -336582 EUR a preinvestovala  1472 300 EUR.  Investície boli  financované z vlastných zdrojov.        
Účtovná jednotka má stabilizovaný stav pracovníkov. V I.polroku 2017 došlo v porovnaní so stavom pracovníkov k 31.12.2016 k zvýšeniu o 2,6 % , čo predstavuje vo fyzických osobách navýšenie o 5 pracovníkov.                                                                                                                                                                                                                                    K dátumu spracovania polročnej správy nezaznamenala spoločnosť žiadne  významné riziká a neistoty, ktoré by mohli výrazne ovplyvniť jej činnosť a doterajší vývoj a ktoré by mali významný vplyv na zmenu kurzu akcie.                                                                                                                                                                                                                         Za najväčšie riziko spoločnosť považuje veľkú konkurenciu nielen na slovenskom trhu aj v celej EU a pokles cien cementu. Toto zníženie cien sa spoločnosť snaží kompenzovať zvýšeným objemom predaja a taktiež úsporami v nákladoch, hlavne v palivách, formou náhrady za lacnejšie alternatívne palivá.                                                                  Spoločnosť v roku 2017 predpokladá vyrobiť 363 tis.ton slinku, vyrobiť a predať 581 tis. ton cementu. Náklady sú plánované vo výške 33,1 mil. EUR , výnosy vo výške 36,2 mil. EUR a hospodársky výsledok pred zdanením 3,1 mil. EUR.</t>
  </si>
  <si>
    <r>
      <t xml:space="preserve">prostredníctvom internetovej stránky spoločnosti, oznámenie o zverejnení správy je publikované  v Hospodárskych novinách </t>
    </r>
    <r>
      <rPr>
        <b/>
        <sz val="10"/>
        <rFont val="Arial"/>
        <family val="2"/>
      </rPr>
      <t>21.8.2017</t>
    </r>
  </si>
  <si>
    <t>Nevyrovnané pohľadávky voči podnikom združeným v skupine ASAMER Holding A.G. k 30.06.2017:
Transportbeton, Wien                                                                                                      1 154 EUR                                                                                                                                                                                                                                                                            
Fabrika cementa Lukavac                                                                                              36 100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Akciová spoločnosť zaúčtovala k 30.06.2017 nasledovné výnosy vyplývajúce z obchodných zmlúv uzatvorených s podnikmi v skupine:
- z predaja cementu:                                                                                                                                                                                                                                                         
Transportbeton, Wien                                                                                                      920 456 EUR                                                                                                                              - zo služieb riadiacej a technickej pomoci                                                                                                                                                                                                                  
Fabrika cementa, Lukavac                                                                                                  52 800 EUR                                                                                                                                                                                                                                                Nevyrovnané záväzky voči podnikom združeným v skupine  ASAMER Holding A.G.  k 30.06.2017 tvoria záväzky z obchodného styku vo výške 76 900 EUR.
Akciová spoločnosť zaúčtovala k 30.06.2017 do nákladov voči podnikom združeným v skupine čiastku 336 604 EUR, ktorá vyplynula z prijatých služieb  v  technickej,  ekonomickej a marketingovej oblasti a 60625 EUR z nákupu slinku.</t>
  </si>
  <si>
    <t>APX, k.s., P.O.BOX 124, 017 01 Považská Bystrica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</si>
</sst>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/>
    </xf>
    <xf numFmtId="172" fontId="11" fillId="37" borderId="1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172" fontId="11" fillId="36" borderId="10" xfId="0" applyNumberFormat="1" applyFont="1" applyFill="1" applyBorder="1" applyAlignment="1" applyProtection="1">
      <alignment horizontal="center" vertical="center" wrapText="1"/>
      <protection/>
    </xf>
    <xf numFmtId="172" fontId="11" fillId="36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8" fillId="0" borderId="3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0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8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49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8" fillId="0" borderId="4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50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8" fillId="0" borderId="47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55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8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49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8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49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5" xfId="0" applyBorder="1" applyAlignment="1" applyProtection="1">
      <alignment vertical="top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7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8" fillId="0" borderId="58" xfId="0" applyNumberFormat="1" applyFont="1" applyBorder="1" applyAlignment="1" applyProtection="1">
      <alignment vertical="center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5" xfId="0" applyBorder="1" applyAlignment="1">
      <alignment horizontal="justify" vertical="top" wrapText="1"/>
    </xf>
    <xf numFmtId="49" fontId="8" fillId="0" borderId="54" xfId="0" applyNumberFormat="1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50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55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0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57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57" xfId="0" applyNumberFormat="1" applyFill="1" applyBorder="1" applyAlignment="1" applyProtection="1">
      <alignment horizontal="center" vertical="center" wrapText="1"/>
      <protection locked="0"/>
    </xf>
    <xf numFmtId="176" fontId="0" fillId="33" borderId="12" xfId="0" applyNumberFormat="1" applyFill="1" applyBorder="1" applyAlignment="1" applyProtection="1">
      <alignment horizontal="center" vertical="center" wrapText="1"/>
      <protection locked="0"/>
    </xf>
    <xf numFmtId="176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4" fontId="1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/>
    </xf>
    <xf numFmtId="172" fontId="6" fillId="36" borderId="21" xfId="0" applyNumberFormat="1" applyFont="1" applyFill="1" applyBorder="1" applyAlignment="1" applyProtection="1">
      <alignment horizontal="center" vertical="center"/>
      <protection/>
    </xf>
    <xf numFmtId="172" fontId="31" fillId="33" borderId="18" xfId="0" applyNumberFormat="1" applyFont="1" applyFill="1" applyBorder="1" applyAlignment="1" applyProtection="1">
      <alignment horizontal="center" vertical="center"/>
      <protection locked="0"/>
    </xf>
    <xf numFmtId="172" fontId="31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7" borderId="18" xfId="0" applyNumberFormat="1" applyFont="1" applyFill="1" applyBorder="1" applyAlignment="1" applyProtection="1">
      <alignment horizontal="center" vertical="center"/>
      <protection/>
    </xf>
    <xf numFmtId="172" fontId="6" fillId="37" borderId="21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49" fontId="5" fillId="34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7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7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2" fontId="0" fillId="38" borderId="50" xfId="0" applyNumberFormat="1" applyFont="1" applyFill="1" applyBorder="1" applyAlignment="1" applyProtection="1">
      <alignment horizontal="left" vertical="top" wrapText="1"/>
      <protection locked="0"/>
    </xf>
    <xf numFmtId="0" fontId="0" fillId="38" borderId="17" xfId="0" applyFont="1" applyFill="1" applyBorder="1" applyAlignment="1" applyProtection="1">
      <alignment wrapText="1"/>
      <protection locked="0"/>
    </xf>
    <xf numFmtId="0" fontId="0" fillId="38" borderId="55" xfId="0" applyFont="1" applyFill="1" applyBorder="1" applyAlignment="1" applyProtection="1">
      <alignment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galkova@cemmac.sk" TargetMode="External" /><Relationship Id="rId2" Type="http://schemas.openxmlformats.org/officeDocument/2006/relationships/hyperlink" Target="http://www.cemmac.sk/" TargetMode="External" /><Relationship Id="rId3" Type="http://schemas.openxmlformats.org/officeDocument/2006/relationships/hyperlink" Target="http://www.cemmac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64">
      <selection activeCell="D87" sqref="D87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1" t="s">
        <v>577</v>
      </c>
      <c r="B1" s="129"/>
      <c r="C1" s="387" t="s">
        <v>220</v>
      </c>
      <c r="D1" s="388"/>
      <c r="E1" s="388"/>
      <c r="F1" s="129"/>
      <c r="G1" s="129"/>
      <c r="H1" s="129"/>
      <c r="I1" s="129"/>
    </row>
    <row r="2" spans="1:9" ht="17.25" customHeight="1">
      <c r="A2" s="183" t="s">
        <v>584</v>
      </c>
      <c r="B2" s="398"/>
      <c r="C2" s="398"/>
      <c r="D2" s="398"/>
      <c r="E2" s="398"/>
      <c r="F2" s="398"/>
      <c r="G2" s="398"/>
      <c r="H2" s="398"/>
      <c r="I2" s="398"/>
    </row>
    <row r="3" spans="1:9" ht="18" customHeight="1">
      <c r="A3" s="114"/>
      <c r="B3" s="183" t="s">
        <v>578</v>
      </c>
      <c r="C3" s="184"/>
      <c r="D3" s="184"/>
      <c r="E3" s="184"/>
      <c r="F3" s="184"/>
      <c r="G3" s="83"/>
      <c r="H3" s="83"/>
      <c r="I3" s="83"/>
    </row>
    <row r="4" spans="1:9" ht="15.75">
      <c r="A4" s="356" t="s">
        <v>285</v>
      </c>
      <c r="B4" s="396"/>
      <c r="C4" s="83"/>
      <c r="D4" s="83"/>
      <c r="E4" s="83"/>
      <c r="F4" s="83"/>
      <c r="G4" s="83"/>
      <c r="H4" s="83"/>
      <c r="I4" s="83"/>
    </row>
    <row r="5" spans="1:9" ht="9.75" customHeight="1" thickBot="1">
      <c r="A5" s="82"/>
      <c r="B5" s="84"/>
      <c r="C5" s="83"/>
      <c r="D5" s="83"/>
      <c r="E5" s="83"/>
      <c r="F5" s="83"/>
      <c r="G5" s="83"/>
      <c r="H5" s="83"/>
      <c r="I5" s="83"/>
    </row>
    <row r="6" spans="1:9" ht="13.5" thickBot="1">
      <c r="A6" s="85" t="s">
        <v>221</v>
      </c>
      <c r="B6" s="14" t="s">
        <v>789</v>
      </c>
      <c r="C6" s="18"/>
      <c r="D6" s="86" t="s">
        <v>292</v>
      </c>
      <c r="E6" s="185" t="s">
        <v>790</v>
      </c>
      <c r="F6" s="186"/>
      <c r="G6" s="186"/>
      <c r="H6" s="186"/>
      <c r="I6" s="187"/>
    </row>
    <row r="7" spans="1:9" s="83" customFormat="1" ht="13.5" thickBot="1">
      <c r="A7" s="127"/>
      <c r="B7" s="62"/>
      <c r="C7" s="94"/>
      <c r="D7" s="86" t="s">
        <v>779</v>
      </c>
      <c r="E7" s="185"/>
      <c r="F7" s="186"/>
      <c r="G7" s="186"/>
      <c r="H7" s="186"/>
      <c r="I7" s="187"/>
    </row>
    <row r="8" spans="1:9" ht="13.5" thickBot="1">
      <c r="A8" s="85" t="s">
        <v>13</v>
      </c>
      <c r="B8" s="102" t="s">
        <v>14</v>
      </c>
      <c r="C8" s="15" t="s">
        <v>791</v>
      </c>
      <c r="D8" s="102" t="s">
        <v>15</v>
      </c>
      <c r="E8" s="15" t="s">
        <v>792</v>
      </c>
      <c r="F8" s="100"/>
      <c r="G8" s="100"/>
      <c r="H8" s="100"/>
      <c r="I8" s="101"/>
    </row>
    <row r="9" spans="1:9" ht="13.5" customHeight="1" thickBot="1">
      <c r="A9" s="84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5" t="s">
        <v>552</v>
      </c>
      <c r="B10" s="185" t="s">
        <v>793</v>
      </c>
      <c r="C10" s="193"/>
      <c r="D10" s="193"/>
      <c r="E10" s="193"/>
      <c r="F10" s="193"/>
      <c r="G10" s="193"/>
      <c r="H10" s="193"/>
      <c r="I10" s="194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7" t="s">
        <v>286</v>
      </c>
      <c r="B12" s="185" t="s">
        <v>794</v>
      </c>
      <c r="C12" s="186"/>
      <c r="D12" s="186"/>
      <c r="E12" s="186"/>
      <c r="F12" s="186"/>
      <c r="G12" s="186"/>
      <c r="H12" s="186"/>
      <c r="I12" s="187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1" t="s">
        <v>293</v>
      </c>
      <c r="B14" s="397"/>
      <c r="C14" s="397"/>
      <c r="D14" s="23"/>
      <c r="E14" s="23"/>
      <c r="F14" s="23"/>
      <c r="G14" s="23"/>
      <c r="H14" s="23"/>
      <c r="I14" s="24"/>
    </row>
    <row r="15" spans="1:9" ht="12.75">
      <c r="A15" s="88" t="s">
        <v>287</v>
      </c>
      <c r="B15" s="375" t="s">
        <v>795</v>
      </c>
      <c r="C15" s="376"/>
      <c r="D15" s="376"/>
      <c r="E15" s="376"/>
      <c r="F15" s="376"/>
      <c r="G15" s="376"/>
      <c r="H15" s="376"/>
      <c r="I15" s="377"/>
    </row>
    <row r="16" spans="1:9" ht="12.75">
      <c r="A16" s="88" t="s">
        <v>304</v>
      </c>
      <c r="B16" s="375" t="s">
        <v>796</v>
      </c>
      <c r="C16" s="376"/>
      <c r="D16" s="376"/>
      <c r="E16" s="376"/>
      <c r="F16" s="376"/>
      <c r="G16" s="376"/>
      <c r="H16" s="376"/>
      <c r="I16" s="377"/>
    </row>
    <row r="17" spans="1:9" ht="13.5" thickBot="1">
      <c r="A17" s="89" t="s">
        <v>277</v>
      </c>
      <c r="B17" s="236" t="s">
        <v>797</v>
      </c>
      <c r="C17" s="237"/>
      <c r="D17" s="237"/>
      <c r="E17" s="237"/>
      <c r="F17" s="237"/>
      <c r="G17" s="237"/>
      <c r="H17" s="237"/>
      <c r="I17" s="238"/>
    </row>
    <row r="18" spans="1:9" ht="9.75" customHeight="1" thickBot="1">
      <c r="A18" s="25"/>
      <c r="B18" s="18"/>
      <c r="C18" s="16"/>
      <c r="I18" s="18"/>
    </row>
    <row r="19" spans="1:9" ht="13.5" thickBot="1">
      <c r="A19" s="85" t="s">
        <v>300</v>
      </c>
      <c r="B19" s="185" t="s">
        <v>798</v>
      </c>
      <c r="C19" s="185"/>
      <c r="D19" s="185"/>
      <c r="E19" s="185"/>
      <c r="F19" s="185"/>
      <c r="G19" s="185"/>
      <c r="H19" s="185"/>
      <c r="I19" s="191"/>
    </row>
    <row r="20" spans="1:9" ht="9.75" customHeight="1" thickBot="1">
      <c r="A20" s="18"/>
      <c r="B20" s="18"/>
      <c r="C20" s="18"/>
      <c r="I20" s="18"/>
    </row>
    <row r="21" spans="1:9" ht="13.5" thickBot="1">
      <c r="A21" s="85" t="s">
        <v>294</v>
      </c>
      <c r="B21" s="90" t="s">
        <v>288</v>
      </c>
      <c r="C21" s="15" t="s">
        <v>352</v>
      </c>
      <c r="D21" s="103"/>
      <c r="E21" s="90" t="s">
        <v>289</v>
      </c>
      <c r="F21" s="185" t="s">
        <v>799</v>
      </c>
      <c r="G21" s="186"/>
      <c r="H21" s="186"/>
      <c r="I21" s="187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5" t="s">
        <v>295</v>
      </c>
      <c r="B23" s="90" t="s">
        <v>288</v>
      </c>
      <c r="C23" s="15"/>
      <c r="D23" s="103"/>
      <c r="E23" s="90" t="s">
        <v>289</v>
      </c>
      <c r="F23" s="185"/>
      <c r="G23" s="186"/>
      <c r="H23" s="186"/>
      <c r="I23" s="187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5" t="s">
        <v>474</v>
      </c>
      <c r="B25" s="346" t="s">
        <v>800</v>
      </c>
      <c r="C25" s="186"/>
      <c r="D25" s="186"/>
      <c r="E25" s="186"/>
      <c r="F25" s="186"/>
      <c r="G25" s="186"/>
      <c r="H25" s="186"/>
      <c r="I25" s="187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5" t="s">
        <v>528</v>
      </c>
      <c r="B27" s="346" t="s">
        <v>803</v>
      </c>
      <c r="C27" s="378"/>
      <c r="D27" s="378"/>
      <c r="E27" s="378"/>
      <c r="F27" s="378"/>
      <c r="G27" s="378"/>
      <c r="H27" s="378"/>
      <c r="I27" s="379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5" t="s">
        <v>296</v>
      </c>
      <c r="B29" s="185" t="s">
        <v>801</v>
      </c>
      <c r="C29" s="192"/>
      <c r="D29" s="18"/>
      <c r="E29" s="298" t="s">
        <v>11</v>
      </c>
      <c r="F29" s="299"/>
      <c r="G29" s="185" t="s">
        <v>802</v>
      </c>
      <c r="H29" s="185"/>
      <c r="I29" s="192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195" t="s">
        <v>297</v>
      </c>
      <c r="B31" s="198"/>
      <c r="C31" s="199"/>
      <c r="D31" s="199"/>
      <c r="E31" s="199"/>
      <c r="F31" s="199"/>
      <c r="G31" s="199"/>
      <c r="H31" s="199"/>
      <c r="I31" s="200"/>
    </row>
    <row r="32" spans="1:9" ht="9.75" customHeight="1">
      <c r="A32" s="196"/>
      <c r="B32" s="201"/>
      <c r="C32" s="201"/>
      <c r="D32" s="201"/>
      <c r="E32" s="201"/>
      <c r="F32" s="201"/>
      <c r="G32" s="201"/>
      <c r="H32" s="201"/>
      <c r="I32" s="202"/>
    </row>
    <row r="33" spans="1:9" ht="13.5" thickBot="1">
      <c r="A33" s="197"/>
      <c r="B33" s="203"/>
      <c r="C33" s="203"/>
      <c r="D33" s="203"/>
      <c r="E33" s="203"/>
      <c r="F33" s="203"/>
      <c r="G33" s="203"/>
      <c r="H33" s="203"/>
      <c r="I33" s="204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281" t="s">
        <v>581</v>
      </c>
      <c r="B35" s="566" t="s">
        <v>817</v>
      </c>
      <c r="C35" s="358" t="s">
        <v>580</v>
      </c>
      <c r="D35" s="359"/>
      <c r="E35" s="359"/>
      <c r="F35" s="361" t="s">
        <v>803</v>
      </c>
      <c r="G35" s="362"/>
      <c r="H35" s="362"/>
      <c r="I35" s="363"/>
    </row>
    <row r="36" spans="1:9" ht="12.75">
      <c r="A36" s="389"/>
      <c r="B36" s="567"/>
      <c r="C36" s="360"/>
      <c r="D36" s="360"/>
      <c r="E36" s="360"/>
      <c r="F36" s="364"/>
      <c r="G36" s="364"/>
      <c r="H36" s="364"/>
      <c r="I36" s="365"/>
    </row>
    <row r="37" spans="1:9" ht="12.75">
      <c r="A37" s="389"/>
      <c r="B37" s="567"/>
      <c r="C37" s="360"/>
      <c r="D37" s="360"/>
      <c r="E37" s="360"/>
      <c r="F37" s="364"/>
      <c r="G37" s="364"/>
      <c r="H37" s="364"/>
      <c r="I37" s="365"/>
    </row>
    <row r="38" spans="1:9" ht="12.75">
      <c r="A38" s="389"/>
      <c r="B38" s="567"/>
      <c r="C38" s="393" t="s">
        <v>547</v>
      </c>
      <c r="D38" s="218"/>
      <c r="E38" s="218"/>
      <c r="F38" s="366">
        <v>42968</v>
      </c>
      <c r="G38" s="367"/>
      <c r="H38" s="367"/>
      <c r="I38" s="368"/>
    </row>
    <row r="39" spans="1:9" ht="12.75">
      <c r="A39" s="389"/>
      <c r="B39" s="567"/>
      <c r="C39" s="394"/>
      <c r="D39" s="395"/>
      <c r="E39" s="395"/>
      <c r="F39" s="369"/>
      <c r="G39" s="369"/>
      <c r="H39" s="369"/>
      <c r="I39" s="370"/>
    </row>
    <row r="40" spans="1:9" ht="13.5" thickBot="1">
      <c r="A40" s="390"/>
      <c r="B40" s="568"/>
      <c r="C40" s="391" t="s">
        <v>579</v>
      </c>
      <c r="D40" s="392"/>
      <c r="E40" s="392"/>
      <c r="F40" s="188"/>
      <c r="G40" s="189"/>
      <c r="H40" s="189"/>
      <c r="I40" s="190"/>
    </row>
    <row r="41" spans="1:9" s="20" customFormat="1" ht="12.75">
      <c r="A41" s="130"/>
      <c r="B41" s="130"/>
      <c r="C41" s="130"/>
      <c r="D41" s="130"/>
      <c r="E41" s="130"/>
      <c r="F41" s="130"/>
      <c r="G41" s="130"/>
      <c r="H41" s="130"/>
      <c r="I41" s="130"/>
    </row>
    <row r="42" spans="1:9" s="20" customFormat="1" ht="13.5" thickBot="1">
      <c r="A42" s="130"/>
      <c r="B42" s="130"/>
      <c r="C42" s="130"/>
      <c r="D42" s="130"/>
      <c r="E42" s="130"/>
      <c r="F42" s="130"/>
      <c r="G42" s="130"/>
      <c r="H42" s="130"/>
      <c r="I42" s="130"/>
    </row>
    <row r="43" spans="1:14" ht="12.75">
      <c r="A43" s="81" t="s">
        <v>151</v>
      </c>
      <c r="B43" s="371" t="s">
        <v>804</v>
      </c>
      <c r="C43" s="371"/>
      <c r="D43" s="371"/>
      <c r="E43" s="371"/>
      <c r="F43" s="371"/>
      <c r="G43" s="371"/>
      <c r="H43" s="371"/>
      <c r="I43" s="372"/>
      <c r="J43" s="18"/>
      <c r="K43" s="18"/>
      <c r="L43" s="18"/>
      <c r="M43" s="18"/>
      <c r="N43" s="18"/>
    </row>
    <row r="44" spans="1:14" ht="12.75">
      <c r="A44" s="91"/>
      <c r="B44" s="373"/>
      <c r="C44" s="373"/>
      <c r="D44" s="373"/>
      <c r="E44" s="373"/>
      <c r="F44" s="373"/>
      <c r="G44" s="373"/>
      <c r="H44" s="373"/>
      <c r="I44" s="374"/>
      <c r="J44" s="18"/>
      <c r="K44" s="18"/>
      <c r="L44" s="18"/>
      <c r="M44" s="18"/>
      <c r="N44" s="18"/>
    </row>
    <row r="45" spans="1:14" ht="12.75">
      <c r="A45" s="91"/>
      <c r="B45" s="373"/>
      <c r="C45" s="373"/>
      <c r="D45" s="373"/>
      <c r="E45" s="373"/>
      <c r="F45" s="373"/>
      <c r="G45" s="373"/>
      <c r="H45" s="373"/>
      <c r="I45" s="374"/>
      <c r="J45" s="18"/>
      <c r="K45" s="18"/>
      <c r="L45" s="18"/>
      <c r="M45" s="18"/>
      <c r="N45" s="18"/>
    </row>
    <row r="46" spans="1:14" ht="12.75">
      <c r="A46" s="91"/>
      <c r="B46" s="373"/>
      <c r="C46" s="373"/>
      <c r="D46" s="373"/>
      <c r="E46" s="373"/>
      <c r="F46" s="373"/>
      <c r="G46" s="373"/>
      <c r="H46" s="373"/>
      <c r="I46" s="374"/>
      <c r="J46" s="18"/>
      <c r="K46" s="18"/>
      <c r="L46" s="18"/>
      <c r="M46" s="18"/>
      <c r="N46" s="18"/>
    </row>
    <row r="47" spans="1:14" ht="12.75">
      <c r="A47" s="91"/>
      <c r="B47" s="373"/>
      <c r="C47" s="373"/>
      <c r="D47" s="373"/>
      <c r="E47" s="373"/>
      <c r="F47" s="373"/>
      <c r="G47" s="373"/>
      <c r="H47" s="373"/>
      <c r="I47" s="374"/>
      <c r="J47" s="18"/>
      <c r="K47" s="18"/>
      <c r="L47" s="18"/>
      <c r="M47" s="18"/>
      <c r="N47" s="18"/>
    </row>
    <row r="48" spans="1:14" ht="13.5" thickBot="1">
      <c r="A48" s="92"/>
      <c r="B48" s="313"/>
      <c r="C48" s="313"/>
      <c r="D48" s="313"/>
      <c r="E48" s="313"/>
      <c r="F48" s="313"/>
      <c r="G48" s="313"/>
      <c r="H48" s="313"/>
      <c r="I48" s="314"/>
      <c r="J48" s="18"/>
      <c r="K48" s="18"/>
      <c r="L48" s="18"/>
      <c r="M48" s="18"/>
      <c r="N48" s="18"/>
    </row>
    <row r="49" spans="1:9" ht="12.75">
      <c r="A49" s="94"/>
      <c r="B49" s="94"/>
      <c r="C49" s="115"/>
      <c r="D49" s="28"/>
      <c r="E49" s="28"/>
      <c r="F49" s="18"/>
      <c r="G49" s="18"/>
      <c r="H49" s="18"/>
      <c r="I49" s="18"/>
    </row>
    <row r="50" spans="1:9" ht="15">
      <c r="A50" s="356" t="s">
        <v>87</v>
      </c>
      <c r="B50" s="357"/>
      <c r="C50" s="357"/>
      <c r="D50" s="18"/>
      <c r="E50" s="18"/>
      <c r="F50" s="18"/>
      <c r="G50" s="18"/>
      <c r="H50" s="18"/>
      <c r="I50" s="18"/>
    </row>
    <row r="51" spans="1:9" ht="15">
      <c r="A51" s="104"/>
      <c r="B51" s="105"/>
      <c r="C51" s="105"/>
      <c r="D51" s="18"/>
      <c r="E51" s="18"/>
      <c r="F51" s="18"/>
      <c r="G51" s="18"/>
      <c r="H51" s="18"/>
      <c r="I51" s="18"/>
    </row>
    <row r="52" spans="1:9" ht="15.75" customHeight="1">
      <c r="A52" s="318" t="s">
        <v>395</v>
      </c>
      <c r="B52" s="319"/>
      <c r="C52" s="319"/>
      <c r="D52" s="319"/>
      <c r="E52" s="319"/>
      <c r="F52" s="320"/>
      <c r="G52" s="384" t="s">
        <v>814</v>
      </c>
      <c r="H52" s="385"/>
      <c r="I52" s="386"/>
    </row>
    <row r="53" spans="1:9" ht="15.75" thickBot="1">
      <c r="A53" s="104"/>
      <c r="B53" s="105"/>
      <c r="C53" s="105"/>
      <c r="D53" s="18"/>
      <c r="E53" s="18"/>
      <c r="F53" s="18"/>
      <c r="G53" s="18"/>
      <c r="H53" s="18"/>
      <c r="I53" s="18"/>
    </row>
    <row r="54" spans="1:9" ht="13.5" thickBot="1">
      <c r="A54" s="382" t="s">
        <v>397</v>
      </c>
      <c r="B54" s="383"/>
      <c r="C54" s="325" t="s">
        <v>109</v>
      </c>
      <c r="D54" s="325"/>
      <c r="E54" s="325"/>
      <c r="F54" s="323" t="s">
        <v>503</v>
      </c>
      <c r="G54" s="323"/>
      <c r="H54" s="323"/>
      <c r="I54" s="324"/>
    </row>
    <row r="55" spans="1:9" ht="27" customHeight="1" thickBot="1">
      <c r="A55" s="331" t="s">
        <v>785</v>
      </c>
      <c r="B55" s="332"/>
      <c r="C55" s="326" t="s">
        <v>25</v>
      </c>
      <c r="D55" s="245"/>
      <c r="E55" s="246"/>
      <c r="F55" s="380" t="s">
        <v>88</v>
      </c>
      <c r="G55" s="380"/>
      <c r="H55" s="380"/>
      <c r="I55" s="381"/>
    </row>
    <row r="56" spans="1:9" ht="26.25" customHeight="1" thickBot="1">
      <c r="A56" s="333"/>
      <c r="B56" s="334"/>
      <c r="C56" s="326" t="s">
        <v>26</v>
      </c>
      <c r="D56" s="245"/>
      <c r="E56" s="246"/>
      <c r="F56" s="321" t="s">
        <v>89</v>
      </c>
      <c r="G56" s="321"/>
      <c r="H56" s="321"/>
      <c r="I56" s="322"/>
    </row>
    <row r="57" spans="1:9" ht="26.25" customHeight="1">
      <c r="A57" s="333"/>
      <c r="B57" s="334"/>
      <c r="C57" s="326" t="s">
        <v>27</v>
      </c>
      <c r="D57" s="245"/>
      <c r="E57" s="246"/>
      <c r="F57" s="321" t="s">
        <v>504</v>
      </c>
      <c r="G57" s="321"/>
      <c r="H57" s="321"/>
      <c r="I57" s="322"/>
    </row>
    <row r="58" spans="1:9" ht="29.25" customHeight="1" thickBot="1">
      <c r="A58" s="333"/>
      <c r="B58" s="334"/>
      <c r="C58" s="243" t="s">
        <v>396</v>
      </c>
      <c r="D58" s="244"/>
      <c r="E58" s="244"/>
      <c r="F58" s="321" t="s">
        <v>378</v>
      </c>
      <c r="G58" s="321"/>
      <c r="H58" s="321"/>
      <c r="I58" s="322"/>
    </row>
    <row r="59" spans="1:9" ht="25.5" customHeight="1" thickBot="1">
      <c r="A59" s="205" t="s">
        <v>587</v>
      </c>
      <c r="B59" s="206"/>
      <c r="C59" s="245" t="s">
        <v>28</v>
      </c>
      <c r="D59" s="245"/>
      <c r="E59" s="246"/>
      <c r="F59" s="321" t="s">
        <v>90</v>
      </c>
      <c r="G59" s="321"/>
      <c r="H59" s="321"/>
      <c r="I59" s="322"/>
    </row>
    <row r="60" spans="1:9" ht="26.25" customHeight="1">
      <c r="A60" s="207"/>
      <c r="B60" s="208"/>
      <c r="C60" s="247" t="s">
        <v>29</v>
      </c>
      <c r="D60" s="247"/>
      <c r="E60" s="248"/>
      <c r="F60" s="217" t="s">
        <v>91</v>
      </c>
      <c r="G60" s="218"/>
      <c r="H60" s="218"/>
      <c r="I60" s="219"/>
    </row>
    <row r="61" spans="1:9" ht="26.25" customHeight="1" thickBot="1">
      <c r="A61" s="327"/>
      <c r="B61" s="328"/>
      <c r="C61" s="249"/>
      <c r="D61" s="249"/>
      <c r="E61" s="250"/>
      <c r="F61" s="220"/>
      <c r="G61" s="221"/>
      <c r="H61" s="221"/>
      <c r="I61" s="222"/>
    </row>
    <row r="62" spans="1:9" ht="13.5" thickBot="1">
      <c r="A62" s="116" t="s">
        <v>586</v>
      </c>
      <c r="B62" s="117"/>
      <c r="C62" s="115"/>
      <c r="D62" s="115"/>
      <c r="E62" s="115"/>
      <c r="F62" s="94"/>
      <c r="G62" s="94"/>
      <c r="H62" s="94"/>
      <c r="I62" s="94"/>
    </row>
    <row r="63" spans="1:9" ht="12.75">
      <c r="A63" s="355" t="s">
        <v>398</v>
      </c>
      <c r="B63" s="329"/>
      <c r="C63" s="329" t="s">
        <v>109</v>
      </c>
      <c r="D63" s="330"/>
      <c r="E63" s="330"/>
      <c r="F63" s="241" t="s">
        <v>503</v>
      </c>
      <c r="G63" s="241"/>
      <c r="H63" s="241"/>
      <c r="I63" s="242"/>
    </row>
    <row r="64" spans="1:9" ht="12.75">
      <c r="A64" s="239" t="s">
        <v>585</v>
      </c>
      <c r="B64" s="240"/>
      <c r="C64" s="315" t="s">
        <v>598</v>
      </c>
      <c r="D64" s="316"/>
      <c r="E64" s="317"/>
      <c r="F64" s="217" t="s">
        <v>593</v>
      </c>
      <c r="G64" s="226"/>
      <c r="H64" s="226"/>
      <c r="I64" s="227"/>
    </row>
    <row r="65" spans="1:9" ht="21" customHeight="1">
      <c r="A65" s="302" t="s">
        <v>105</v>
      </c>
      <c r="B65" s="284"/>
      <c r="C65" s="234"/>
      <c r="D65" s="234"/>
      <c r="E65" s="235"/>
      <c r="F65" s="228"/>
      <c r="G65" s="229"/>
      <c r="H65" s="229"/>
      <c r="I65" s="230"/>
    </row>
    <row r="66" spans="1:9" ht="90.75" customHeight="1">
      <c r="A66" s="283"/>
      <c r="B66" s="284"/>
      <c r="C66" s="215" t="s">
        <v>599</v>
      </c>
      <c r="D66" s="216"/>
      <c r="E66" s="216"/>
      <c r="F66" s="176" t="s">
        <v>594</v>
      </c>
      <c r="G66" s="176"/>
      <c r="H66" s="176"/>
      <c r="I66" s="177"/>
    </row>
    <row r="67" spans="1:9" ht="21.75" customHeight="1">
      <c r="A67" s="350" t="s">
        <v>589</v>
      </c>
      <c r="B67" s="351"/>
      <c r="C67" s="215" t="s">
        <v>590</v>
      </c>
      <c r="D67" s="216"/>
      <c r="E67" s="216"/>
      <c r="F67" s="176" t="s">
        <v>595</v>
      </c>
      <c r="G67" s="176"/>
      <c r="H67" s="176"/>
      <c r="I67" s="177"/>
    </row>
    <row r="68" spans="1:9" ht="21.75" customHeight="1">
      <c r="A68" s="352"/>
      <c r="B68" s="351"/>
      <c r="C68" s="215" t="s">
        <v>591</v>
      </c>
      <c r="D68" s="216"/>
      <c r="E68" s="216"/>
      <c r="F68" s="176" t="s">
        <v>596</v>
      </c>
      <c r="G68" s="176"/>
      <c r="H68" s="176"/>
      <c r="I68" s="177"/>
    </row>
    <row r="69" spans="1:9" ht="21.75" customHeight="1" thickBot="1">
      <c r="A69" s="353"/>
      <c r="B69" s="354"/>
      <c r="C69" s="213" t="s">
        <v>592</v>
      </c>
      <c r="D69" s="214"/>
      <c r="E69" s="214"/>
      <c r="F69" s="287" t="s">
        <v>597</v>
      </c>
      <c r="G69" s="287"/>
      <c r="H69" s="287"/>
      <c r="I69" s="288"/>
    </row>
    <row r="70" spans="1:9" ht="12.75">
      <c r="A70" s="303"/>
      <c r="B70" s="304"/>
      <c r="C70" s="304"/>
      <c r="D70" s="304"/>
      <c r="E70" s="304"/>
      <c r="F70" s="304"/>
      <c r="G70" s="304"/>
      <c r="H70" s="304"/>
      <c r="I70" s="304"/>
    </row>
    <row r="71" spans="1:9" ht="12.75">
      <c r="A71" s="295" t="s">
        <v>588</v>
      </c>
      <c r="B71" s="296"/>
      <c r="C71" s="296"/>
      <c r="D71" s="296"/>
      <c r="E71" s="296"/>
      <c r="F71" s="296"/>
      <c r="G71" s="296"/>
      <c r="H71" s="296"/>
      <c r="I71" s="296"/>
    </row>
    <row r="72" spans="1:9" ht="13.5" thickBot="1">
      <c r="A72" s="297"/>
      <c r="B72" s="297"/>
      <c r="C72" s="297"/>
      <c r="D72" s="297"/>
      <c r="E72" s="297"/>
      <c r="F72" s="297"/>
      <c r="G72" s="297"/>
      <c r="H72" s="297"/>
      <c r="I72" s="297"/>
    </row>
    <row r="73" spans="1:9" ht="13.5" thickBot="1">
      <c r="A73" s="298" t="s">
        <v>6</v>
      </c>
      <c r="B73" s="299"/>
      <c r="C73" s="307"/>
      <c r="D73" s="300"/>
      <c r="E73" s="301"/>
      <c r="F73" s="133" t="s">
        <v>805</v>
      </c>
      <c r="G73" s="18"/>
      <c r="H73" s="18"/>
      <c r="I73" s="18"/>
    </row>
    <row r="74" spans="1:9" ht="13.5" thickBot="1">
      <c r="A74" s="84"/>
      <c r="B74" s="84"/>
      <c r="C74" s="94"/>
      <c r="D74" s="142"/>
      <c r="E74" s="142"/>
      <c r="F74" s="143"/>
      <c r="G74" s="18"/>
      <c r="H74" s="18"/>
      <c r="I74" s="18"/>
    </row>
    <row r="75" spans="1:9" ht="13.5" thickBot="1">
      <c r="A75" s="298" t="s">
        <v>24</v>
      </c>
      <c r="B75" s="336"/>
      <c r="C75" s="336"/>
      <c r="D75" s="336"/>
      <c r="E75" s="336"/>
      <c r="F75" s="336"/>
      <c r="G75" s="336"/>
      <c r="H75" s="336"/>
      <c r="I75" s="337"/>
    </row>
    <row r="76" spans="1:9" ht="12.75">
      <c r="A76" s="308" t="s">
        <v>815</v>
      </c>
      <c r="B76" s="338"/>
      <c r="C76" s="338"/>
      <c r="D76" s="338"/>
      <c r="E76" s="338"/>
      <c r="F76" s="338"/>
      <c r="G76" s="338"/>
      <c r="H76" s="338"/>
      <c r="I76" s="339"/>
    </row>
    <row r="77" spans="1:9" ht="12.75">
      <c r="A77" s="340"/>
      <c r="B77" s="341"/>
      <c r="C77" s="341"/>
      <c r="D77" s="341"/>
      <c r="E77" s="341"/>
      <c r="F77" s="341"/>
      <c r="G77" s="341"/>
      <c r="H77" s="341"/>
      <c r="I77" s="342"/>
    </row>
    <row r="78" spans="1:9" ht="12.75">
      <c r="A78" s="340"/>
      <c r="B78" s="341"/>
      <c r="C78" s="341"/>
      <c r="D78" s="341"/>
      <c r="E78" s="341"/>
      <c r="F78" s="341"/>
      <c r="G78" s="341"/>
      <c r="H78" s="341"/>
      <c r="I78" s="342"/>
    </row>
    <row r="79" spans="1:9" ht="12.75">
      <c r="A79" s="340"/>
      <c r="B79" s="341"/>
      <c r="C79" s="341"/>
      <c r="D79" s="341"/>
      <c r="E79" s="341"/>
      <c r="F79" s="341"/>
      <c r="G79" s="341"/>
      <c r="H79" s="341"/>
      <c r="I79" s="342"/>
    </row>
    <row r="80" spans="1:9" ht="13.5" thickBot="1">
      <c r="A80" s="343"/>
      <c r="B80" s="344"/>
      <c r="C80" s="344"/>
      <c r="D80" s="344"/>
      <c r="E80" s="344"/>
      <c r="F80" s="344"/>
      <c r="G80" s="344"/>
      <c r="H80" s="344"/>
      <c r="I80" s="345"/>
    </row>
    <row r="81" spans="1:9" ht="13.5" thickBot="1">
      <c r="A81" s="84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195" t="s">
        <v>477</v>
      </c>
      <c r="B82" s="305"/>
      <c r="C82" s="305"/>
      <c r="D82" s="305"/>
      <c r="E82" s="305"/>
      <c r="F82" s="305"/>
      <c r="G82" s="305"/>
      <c r="H82" s="305"/>
      <c r="I82" s="306"/>
    </row>
    <row r="83" spans="1:9" ht="12.75">
      <c r="A83" s="308" t="s">
        <v>819</v>
      </c>
      <c r="B83" s="309"/>
      <c r="C83" s="310"/>
      <c r="D83" s="310"/>
      <c r="E83" s="310"/>
      <c r="F83" s="310"/>
      <c r="G83" s="310"/>
      <c r="H83" s="310"/>
      <c r="I83" s="311"/>
    </row>
    <row r="84" spans="1:9" ht="13.5" thickBot="1">
      <c r="A84" s="312"/>
      <c r="B84" s="313"/>
      <c r="C84" s="313"/>
      <c r="D84" s="313"/>
      <c r="E84" s="313"/>
      <c r="F84" s="313"/>
      <c r="G84" s="313"/>
      <c r="H84" s="313"/>
      <c r="I84" s="314"/>
    </row>
    <row r="85" spans="1:9" ht="13.5" thickBot="1">
      <c r="A85" s="98"/>
      <c r="B85" s="98"/>
      <c r="C85" s="98"/>
      <c r="D85" s="98"/>
      <c r="E85" s="98"/>
      <c r="F85" s="98"/>
      <c r="G85" s="98"/>
      <c r="H85" s="98"/>
      <c r="I85" s="98"/>
    </row>
    <row r="86" spans="1:9" ht="13.5" thickBot="1">
      <c r="A86" s="93" t="s">
        <v>475</v>
      </c>
      <c r="B86" s="134"/>
      <c r="C86" s="98"/>
      <c r="D86" s="98"/>
      <c r="E86" s="98"/>
      <c r="F86" s="98"/>
      <c r="G86" s="98"/>
      <c r="H86" s="98"/>
      <c r="I86" s="98"/>
    </row>
    <row r="87" spans="1:9" ht="12.75">
      <c r="A87" s="98"/>
      <c r="B87" s="98"/>
      <c r="C87" s="98"/>
      <c r="D87" s="98"/>
      <c r="E87" s="98"/>
      <c r="F87" s="98"/>
      <c r="G87" s="98"/>
      <c r="H87" s="98"/>
      <c r="I87" s="98"/>
    </row>
    <row r="88" spans="1:9" ht="13.5" thickBot="1">
      <c r="A88" s="118" t="s">
        <v>106</v>
      </c>
      <c r="B88" s="98"/>
      <c r="C88" s="98"/>
      <c r="D88" s="98"/>
      <c r="E88" s="98"/>
      <c r="F88" s="98"/>
      <c r="G88" s="98"/>
      <c r="H88" s="98"/>
      <c r="I88" s="98"/>
    </row>
    <row r="89" spans="1:9" ht="13.5" thickBot="1">
      <c r="A89" s="298" t="s">
        <v>2</v>
      </c>
      <c r="B89" s="299"/>
      <c r="C89" s="299"/>
      <c r="D89" s="300"/>
      <c r="E89" s="300"/>
      <c r="F89" s="301"/>
      <c r="G89" s="128" t="s">
        <v>805</v>
      </c>
      <c r="H89" s="94"/>
      <c r="I89" s="94"/>
    </row>
    <row r="90" spans="1:9" ht="6" customHeight="1" thickBot="1">
      <c r="A90" s="84"/>
      <c r="B90" s="84"/>
      <c r="C90" s="84"/>
      <c r="D90" s="94"/>
      <c r="E90" s="94"/>
      <c r="F90" s="94"/>
      <c r="G90" s="94"/>
      <c r="H90" s="94"/>
      <c r="I90" s="94"/>
    </row>
    <row r="91" spans="1:9" ht="12.75">
      <c r="A91" s="281" t="s">
        <v>400</v>
      </c>
      <c r="B91" s="282"/>
      <c r="C91" s="231" t="s">
        <v>600</v>
      </c>
      <c r="D91" s="232"/>
      <c r="E91" s="233"/>
      <c r="F91" s="347" t="s">
        <v>0</v>
      </c>
      <c r="G91" s="348"/>
      <c r="H91" s="348"/>
      <c r="I91" s="349"/>
    </row>
    <row r="92" spans="1:9" ht="13.5" customHeight="1">
      <c r="A92" s="283"/>
      <c r="B92" s="284"/>
      <c r="C92" s="234"/>
      <c r="D92" s="234"/>
      <c r="E92" s="235"/>
      <c r="F92" s="228"/>
      <c r="G92" s="229"/>
      <c r="H92" s="229"/>
      <c r="I92" s="230"/>
    </row>
    <row r="93" spans="1:9" ht="12.75">
      <c r="A93" s="283"/>
      <c r="B93" s="284"/>
      <c r="C93" s="215" t="s">
        <v>601</v>
      </c>
      <c r="D93" s="216"/>
      <c r="E93" s="216"/>
      <c r="F93" s="176" t="s">
        <v>1</v>
      </c>
      <c r="G93" s="176"/>
      <c r="H93" s="176"/>
      <c r="I93" s="177"/>
    </row>
    <row r="94" spans="1:9" ht="12.75">
      <c r="A94" s="283"/>
      <c r="B94" s="284"/>
      <c r="C94" s="215" t="s">
        <v>590</v>
      </c>
      <c r="D94" s="216"/>
      <c r="E94" s="216"/>
      <c r="F94" s="176" t="s">
        <v>3</v>
      </c>
      <c r="G94" s="176"/>
      <c r="H94" s="176"/>
      <c r="I94" s="177"/>
    </row>
    <row r="95" spans="1:9" ht="12.75">
      <c r="A95" s="283"/>
      <c r="B95" s="284"/>
      <c r="C95" s="215" t="s">
        <v>591</v>
      </c>
      <c r="D95" s="216"/>
      <c r="E95" s="216"/>
      <c r="F95" s="176" t="s">
        <v>4</v>
      </c>
      <c r="G95" s="176"/>
      <c r="H95" s="176"/>
      <c r="I95" s="177"/>
    </row>
    <row r="96" spans="1:9" ht="13.5" thickBot="1">
      <c r="A96" s="285"/>
      <c r="B96" s="286"/>
      <c r="C96" s="213" t="s">
        <v>592</v>
      </c>
      <c r="D96" s="214"/>
      <c r="E96" s="214"/>
      <c r="F96" s="287" t="s">
        <v>5</v>
      </c>
      <c r="G96" s="287"/>
      <c r="H96" s="287"/>
      <c r="I96" s="288"/>
    </row>
    <row r="97" spans="1:9" ht="12.75">
      <c r="A97" s="62"/>
      <c r="B97" s="96"/>
      <c r="C97" s="96"/>
      <c r="D97" s="96"/>
      <c r="E97" s="97"/>
      <c r="F97" s="97"/>
      <c r="G97" s="96"/>
      <c r="H97" s="96"/>
      <c r="I97" s="96"/>
    </row>
    <row r="98" spans="1:9" ht="18" customHeight="1">
      <c r="A98" s="178" t="s">
        <v>7</v>
      </c>
      <c r="B98" s="179"/>
      <c r="C98" s="179"/>
      <c r="D98" s="179"/>
      <c r="E98" s="179"/>
      <c r="F98" s="179"/>
      <c r="G98" s="179"/>
      <c r="H98" s="179"/>
      <c r="I98" s="179"/>
    </row>
    <row r="99" spans="1:9" ht="15.75">
      <c r="A99" s="289" t="s">
        <v>23</v>
      </c>
      <c r="B99" s="290"/>
      <c r="C99" s="290"/>
      <c r="D99" s="290"/>
      <c r="E99" s="290"/>
      <c r="F99" s="290"/>
      <c r="G99" s="290"/>
      <c r="H99" s="290"/>
      <c r="I99" s="290"/>
    </row>
    <row r="100" spans="1:9" ht="12.75">
      <c r="A100" s="145"/>
      <c r="B100" s="145"/>
      <c r="C100" s="145"/>
      <c r="D100" s="145"/>
      <c r="E100" s="145"/>
      <c r="F100" s="145"/>
      <c r="G100" s="145"/>
      <c r="H100" s="145"/>
      <c r="I100" s="145"/>
    </row>
    <row r="101" spans="1:9" ht="12.75">
      <c r="A101" s="292" t="s">
        <v>280</v>
      </c>
      <c r="B101" s="293"/>
      <c r="C101" s="293"/>
      <c r="D101" s="293"/>
      <c r="E101" s="293"/>
      <c r="F101" s="293"/>
      <c r="G101" s="293"/>
      <c r="H101" s="293"/>
      <c r="I101" s="294"/>
    </row>
    <row r="102" spans="1:9" ht="12.75">
      <c r="A102" s="223"/>
      <c r="B102" s="224"/>
      <c r="C102" s="224"/>
      <c r="D102" s="224"/>
      <c r="E102" s="224"/>
      <c r="F102" s="224"/>
      <c r="G102" s="224"/>
      <c r="H102" s="224"/>
      <c r="I102" s="225"/>
    </row>
    <row r="103" spans="1:9" ht="12.75">
      <c r="A103" s="209" t="s">
        <v>816</v>
      </c>
      <c r="B103" s="210"/>
      <c r="C103" s="210"/>
      <c r="D103" s="210"/>
      <c r="E103" s="210"/>
      <c r="F103" s="210"/>
      <c r="G103" s="210"/>
      <c r="H103" s="210"/>
      <c r="I103" s="210"/>
    </row>
    <row r="104" spans="1:9" ht="12.75">
      <c r="A104" s="211"/>
      <c r="B104" s="211"/>
      <c r="C104" s="211"/>
      <c r="D104" s="211"/>
      <c r="E104" s="211"/>
      <c r="F104" s="211"/>
      <c r="G104" s="211"/>
      <c r="H104" s="211"/>
      <c r="I104" s="211"/>
    </row>
    <row r="105" spans="1:9" ht="12.75">
      <c r="A105" s="211"/>
      <c r="B105" s="211"/>
      <c r="C105" s="211"/>
      <c r="D105" s="211"/>
      <c r="E105" s="211"/>
      <c r="F105" s="211"/>
      <c r="G105" s="211"/>
      <c r="H105" s="211"/>
      <c r="I105" s="211"/>
    </row>
    <row r="106" spans="1:9" ht="12.75">
      <c r="A106" s="211"/>
      <c r="B106" s="211"/>
      <c r="C106" s="211"/>
      <c r="D106" s="211"/>
      <c r="E106" s="211"/>
      <c r="F106" s="211"/>
      <c r="G106" s="211"/>
      <c r="H106" s="211"/>
      <c r="I106" s="211"/>
    </row>
    <row r="107" spans="1:9" ht="12.75">
      <c r="A107" s="211"/>
      <c r="B107" s="211"/>
      <c r="C107" s="211"/>
      <c r="D107" s="211"/>
      <c r="E107" s="211"/>
      <c r="F107" s="211"/>
      <c r="G107" s="211"/>
      <c r="H107" s="211"/>
      <c r="I107" s="211"/>
    </row>
    <row r="108" spans="1:9" ht="12.75">
      <c r="A108" s="211"/>
      <c r="B108" s="211"/>
      <c r="C108" s="211"/>
      <c r="D108" s="211"/>
      <c r="E108" s="211"/>
      <c r="F108" s="211"/>
      <c r="G108" s="211"/>
      <c r="H108" s="211"/>
      <c r="I108" s="211"/>
    </row>
    <row r="109" spans="1:9" ht="12.75">
      <c r="A109" s="212"/>
      <c r="B109" s="212"/>
      <c r="C109" s="212"/>
      <c r="D109" s="212"/>
      <c r="E109" s="212"/>
      <c r="F109" s="212"/>
      <c r="G109" s="212"/>
      <c r="H109" s="212"/>
      <c r="I109" s="212"/>
    </row>
    <row r="110" spans="1:9" ht="12.75">
      <c r="A110" s="212"/>
      <c r="B110" s="212"/>
      <c r="C110" s="212"/>
      <c r="D110" s="212"/>
      <c r="E110" s="212"/>
      <c r="F110" s="212"/>
      <c r="G110" s="212"/>
      <c r="H110" s="212"/>
      <c r="I110" s="212"/>
    </row>
    <row r="111" spans="1:9" ht="12.75">
      <c r="A111" s="212"/>
      <c r="B111" s="212"/>
      <c r="C111" s="212"/>
      <c r="D111" s="212"/>
      <c r="E111" s="212"/>
      <c r="F111" s="212"/>
      <c r="G111" s="212"/>
      <c r="H111" s="212"/>
      <c r="I111" s="212"/>
    </row>
    <row r="112" spans="1:9" ht="12.75">
      <c r="A112" s="212"/>
      <c r="B112" s="212"/>
      <c r="C112" s="212"/>
      <c r="D112" s="212"/>
      <c r="E112" s="212"/>
      <c r="F112" s="212"/>
      <c r="G112" s="212"/>
      <c r="H112" s="212"/>
      <c r="I112" s="212"/>
    </row>
    <row r="113" spans="1:9" ht="12.75">
      <c r="A113" s="212"/>
      <c r="B113" s="212"/>
      <c r="C113" s="212"/>
      <c r="D113" s="212"/>
      <c r="E113" s="212"/>
      <c r="F113" s="212"/>
      <c r="G113" s="212"/>
      <c r="H113" s="212"/>
      <c r="I113" s="212"/>
    </row>
    <row r="114" spans="1:9" ht="12.75">
      <c r="A114" s="212"/>
      <c r="B114" s="212"/>
      <c r="C114" s="212"/>
      <c r="D114" s="212"/>
      <c r="E114" s="212"/>
      <c r="F114" s="212"/>
      <c r="G114" s="212"/>
      <c r="H114" s="212"/>
      <c r="I114" s="212"/>
    </row>
    <row r="115" spans="1:9" ht="12.75">
      <c r="A115" s="212"/>
      <c r="B115" s="212"/>
      <c r="C115" s="212"/>
      <c r="D115" s="212"/>
      <c r="E115" s="212"/>
      <c r="F115" s="212"/>
      <c r="G115" s="212"/>
      <c r="H115" s="212"/>
      <c r="I115" s="212"/>
    </row>
    <row r="116" spans="1:9" ht="12.75">
      <c r="A116" s="212"/>
      <c r="B116" s="212"/>
      <c r="C116" s="212"/>
      <c r="D116" s="212"/>
      <c r="E116" s="212"/>
      <c r="F116" s="212"/>
      <c r="G116" s="212"/>
      <c r="H116" s="212"/>
      <c r="I116" s="212"/>
    </row>
    <row r="117" spans="1:9" ht="12.75">
      <c r="A117" s="212"/>
      <c r="B117" s="212"/>
      <c r="C117" s="212"/>
      <c r="D117" s="212"/>
      <c r="E117" s="212"/>
      <c r="F117" s="212"/>
      <c r="G117" s="212"/>
      <c r="H117" s="212"/>
      <c r="I117" s="212"/>
    </row>
    <row r="118" spans="1:9" ht="12.75">
      <c r="A118" s="212"/>
      <c r="B118" s="212"/>
      <c r="C118" s="212"/>
      <c r="D118" s="212"/>
      <c r="E118" s="212"/>
      <c r="F118" s="212"/>
      <c r="G118" s="212"/>
      <c r="H118" s="212"/>
      <c r="I118" s="212"/>
    </row>
    <row r="119" spans="1:9" ht="12.75">
      <c r="A119" s="144"/>
      <c r="B119" s="144"/>
      <c r="C119" s="144"/>
      <c r="D119" s="144"/>
      <c r="E119" s="144"/>
      <c r="F119" s="144"/>
      <c r="G119" s="144"/>
      <c r="H119" s="144"/>
      <c r="I119" s="144"/>
    </row>
    <row r="120" spans="1:9" ht="12.75">
      <c r="A120" s="180" t="s">
        <v>281</v>
      </c>
      <c r="B120" s="181"/>
      <c r="C120" s="181"/>
      <c r="D120" s="181"/>
      <c r="E120" s="181"/>
      <c r="F120" s="181"/>
      <c r="G120" s="181"/>
      <c r="H120" s="181"/>
      <c r="I120" s="182"/>
    </row>
    <row r="121" spans="1:9" ht="29.25" customHeight="1">
      <c r="A121" s="223" t="s">
        <v>8</v>
      </c>
      <c r="B121" s="224"/>
      <c r="C121" s="224"/>
      <c r="D121" s="224"/>
      <c r="E121" s="224"/>
      <c r="F121" s="224"/>
      <c r="G121" s="224"/>
      <c r="H121" s="224"/>
      <c r="I121" s="225"/>
    </row>
    <row r="122" spans="1:9" ht="12.75">
      <c r="A122" s="291" t="s">
        <v>808</v>
      </c>
      <c r="B122" s="272"/>
      <c r="C122" s="272"/>
      <c r="D122" s="272"/>
      <c r="E122" s="272"/>
      <c r="F122" s="272"/>
      <c r="G122" s="272"/>
      <c r="H122" s="272"/>
      <c r="I122" s="272"/>
    </row>
    <row r="123" spans="1:9" ht="12.75">
      <c r="A123" s="211"/>
      <c r="B123" s="211"/>
      <c r="C123" s="211"/>
      <c r="D123" s="211"/>
      <c r="E123" s="211"/>
      <c r="F123" s="211"/>
      <c r="G123" s="211"/>
      <c r="H123" s="211"/>
      <c r="I123" s="211"/>
    </row>
    <row r="124" spans="1:9" ht="12.75">
      <c r="A124" s="211"/>
      <c r="B124" s="211"/>
      <c r="C124" s="211"/>
      <c r="D124" s="211"/>
      <c r="E124" s="211"/>
      <c r="F124" s="211"/>
      <c r="G124" s="211"/>
      <c r="H124" s="211"/>
      <c r="I124" s="211"/>
    </row>
    <row r="125" spans="1:9" ht="12.75">
      <c r="A125" s="211"/>
      <c r="B125" s="211"/>
      <c r="C125" s="211"/>
      <c r="D125" s="211"/>
      <c r="E125" s="211"/>
      <c r="F125" s="211"/>
      <c r="G125" s="211"/>
      <c r="H125" s="211"/>
      <c r="I125" s="211"/>
    </row>
    <row r="126" spans="1:9" ht="12.75">
      <c r="A126" s="211"/>
      <c r="B126" s="211"/>
      <c r="C126" s="211"/>
      <c r="D126" s="211"/>
      <c r="E126" s="211"/>
      <c r="F126" s="211"/>
      <c r="G126" s="211"/>
      <c r="H126" s="211"/>
      <c r="I126" s="211"/>
    </row>
    <row r="127" spans="1:9" ht="12.75">
      <c r="A127" s="211"/>
      <c r="B127" s="211"/>
      <c r="C127" s="211"/>
      <c r="D127" s="211"/>
      <c r="E127" s="211"/>
      <c r="F127" s="211"/>
      <c r="G127" s="211"/>
      <c r="H127" s="211"/>
      <c r="I127" s="211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275" t="s">
        <v>9</v>
      </c>
      <c r="B129" s="276"/>
      <c r="C129" s="276"/>
      <c r="D129" s="276"/>
      <c r="E129" s="276"/>
      <c r="F129" s="276"/>
      <c r="G129" s="276"/>
      <c r="H129" s="276"/>
      <c r="I129" s="277"/>
    </row>
    <row r="130" spans="1:9" ht="12.75">
      <c r="A130" s="278"/>
      <c r="B130" s="279"/>
      <c r="C130" s="279"/>
      <c r="D130" s="279"/>
      <c r="E130" s="279"/>
      <c r="F130" s="279"/>
      <c r="G130" s="279"/>
      <c r="H130" s="279"/>
      <c r="I130" s="280"/>
    </row>
    <row r="131" spans="1:9" ht="12.75">
      <c r="A131" s="209" t="s">
        <v>807</v>
      </c>
      <c r="B131" s="210"/>
      <c r="C131" s="210"/>
      <c r="D131" s="210"/>
      <c r="E131" s="210"/>
      <c r="F131" s="210"/>
      <c r="G131" s="210"/>
      <c r="H131" s="210"/>
      <c r="I131" s="210"/>
    </row>
    <row r="132" spans="1:9" ht="12.75">
      <c r="A132" s="272"/>
      <c r="B132" s="272"/>
      <c r="C132" s="272"/>
      <c r="D132" s="272"/>
      <c r="E132" s="272"/>
      <c r="F132" s="272"/>
      <c r="G132" s="272"/>
      <c r="H132" s="272"/>
      <c r="I132" s="272"/>
    </row>
    <row r="133" spans="1:9" ht="12.75">
      <c r="A133" s="272"/>
      <c r="B133" s="272"/>
      <c r="C133" s="272"/>
      <c r="D133" s="272"/>
      <c r="E133" s="272"/>
      <c r="F133" s="272"/>
      <c r="G133" s="272"/>
      <c r="H133" s="272"/>
      <c r="I133" s="272"/>
    </row>
    <row r="134" spans="1:9" ht="12.75">
      <c r="A134" s="272"/>
      <c r="B134" s="272"/>
      <c r="C134" s="272"/>
      <c r="D134" s="272"/>
      <c r="E134" s="272"/>
      <c r="F134" s="272"/>
      <c r="G134" s="272"/>
      <c r="H134" s="272"/>
      <c r="I134" s="272"/>
    </row>
    <row r="135" spans="1:9" ht="12.75">
      <c r="A135" s="272"/>
      <c r="B135" s="272"/>
      <c r="C135" s="272"/>
      <c r="D135" s="272"/>
      <c r="E135" s="272"/>
      <c r="F135" s="272"/>
      <c r="G135" s="272"/>
      <c r="H135" s="272"/>
      <c r="I135" s="272"/>
    </row>
    <row r="136" spans="1:9" ht="12.75">
      <c r="A136" s="272"/>
      <c r="B136" s="272"/>
      <c r="C136" s="272"/>
      <c r="D136" s="272"/>
      <c r="E136" s="272"/>
      <c r="F136" s="272"/>
      <c r="G136" s="272"/>
      <c r="H136" s="272"/>
      <c r="I136" s="272"/>
    </row>
    <row r="137" spans="1:9" ht="12.75">
      <c r="A137" s="99"/>
      <c r="B137" s="99"/>
      <c r="C137" s="99"/>
      <c r="D137" s="99"/>
      <c r="E137" s="99"/>
      <c r="F137" s="99"/>
      <c r="G137" s="99"/>
      <c r="H137" s="99"/>
      <c r="I137" s="99"/>
    </row>
    <row r="138" spans="1:9" ht="12.75" customHeight="1">
      <c r="A138" s="275" t="s">
        <v>10</v>
      </c>
      <c r="B138" s="276"/>
      <c r="C138" s="276"/>
      <c r="D138" s="276"/>
      <c r="E138" s="276"/>
      <c r="F138" s="276"/>
      <c r="G138" s="276"/>
      <c r="H138" s="276"/>
      <c r="I138" s="277"/>
    </row>
    <row r="139" spans="1:9" ht="12.75" customHeight="1">
      <c r="A139" s="278"/>
      <c r="B139" s="279"/>
      <c r="C139" s="279"/>
      <c r="D139" s="279"/>
      <c r="E139" s="279"/>
      <c r="F139" s="279"/>
      <c r="G139" s="279"/>
      <c r="H139" s="279"/>
      <c r="I139" s="280"/>
    </row>
    <row r="140" spans="1:9" ht="12.75" customHeight="1">
      <c r="A140" s="209" t="s">
        <v>818</v>
      </c>
      <c r="B140" s="210"/>
      <c r="C140" s="210"/>
      <c r="D140" s="210"/>
      <c r="E140" s="210"/>
      <c r="F140" s="210"/>
      <c r="G140" s="210"/>
      <c r="H140" s="210"/>
      <c r="I140" s="210"/>
    </row>
    <row r="141" spans="1:9" ht="12.75" customHeight="1">
      <c r="A141" s="272"/>
      <c r="B141" s="272"/>
      <c r="C141" s="272"/>
      <c r="D141" s="272"/>
      <c r="E141" s="272"/>
      <c r="F141" s="272"/>
      <c r="G141" s="272"/>
      <c r="H141" s="272"/>
      <c r="I141" s="272"/>
    </row>
    <row r="142" spans="1:9" ht="12.75" customHeight="1">
      <c r="A142" s="272"/>
      <c r="B142" s="272"/>
      <c r="C142" s="272"/>
      <c r="D142" s="272"/>
      <c r="E142" s="272"/>
      <c r="F142" s="272"/>
      <c r="G142" s="272"/>
      <c r="H142" s="272"/>
      <c r="I142" s="272"/>
    </row>
    <row r="143" spans="1:9" ht="12.75" customHeight="1">
      <c r="A143" s="272"/>
      <c r="B143" s="272"/>
      <c r="C143" s="272"/>
      <c r="D143" s="272"/>
      <c r="E143" s="272"/>
      <c r="F143" s="272"/>
      <c r="G143" s="272"/>
      <c r="H143" s="272"/>
      <c r="I143" s="272"/>
    </row>
    <row r="144" spans="1:9" ht="12.75" customHeight="1">
      <c r="A144" s="272"/>
      <c r="B144" s="272"/>
      <c r="C144" s="272"/>
      <c r="D144" s="272"/>
      <c r="E144" s="272"/>
      <c r="F144" s="272"/>
      <c r="G144" s="272"/>
      <c r="H144" s="272"/>
      <c r="I144" s="272"/>
    </row>
    <row r="145" spans="1:9" ht="79.5" customHeight="1">
      <c r="A145" s="272"/>
      <c r="B145" s="272"/>
      <c r="C145" s="272"/>
      <c r="D145" s="272"/>
      <c r="E145" s="272"/>
      <c r="F145" s="272"/>
      <c r="G145" s="272"/>
      <c r="H145" s="272"/>
      <c r="I145" s="272"/>
    </row>
    <row r="146" spans="1:9" ht="12.75" customHeight="1">
      <c r="A146" s="98"/>
      <c r="B146" s="98"/>
      <c r="C146" s="98"/>
      <c r="D146" s="98"/>
      <c r="E146" s="98"/>
      <c r="F146" s="98"/>
      <c r="G146" s="98"/>
      <c r="H146" s="98"/>
      <c r="I146" s="98"/>
    </row>
    <row r="148" spans="1:9" ht="18" customHeight="1">
      <c r="A148" s="335" t="s">
        <v>16</v>
      </c>
      <c r="B148" s="297"/>
      <c r="C148" s="297"/>
      <c r="D148" s="297"/>
      <c r="E148" s="297"/>
      <c r="F148" s="297"/>
      <c r="G148" s="297"/>
      <c r="H148" s="297"/>
      <c r="I148" s="297"/>
    </row>
    <row r="149" spans="1:9" ht="12.75" customHeight="1">
      <c r="A149" s="263" t="s">
        <v>549</v>
      </c>
      <c r="B149" s="264"/>
      <c r="C149" s="264"/>
      <c r="D149" s="264"/>
      <c r="E149" s="264"/>
      <c r="F149" s="264"/>
      <c r="G149" s="264"/>
      <c r="H149" s="264"/>
      <c r="I149" s="265"/>
    </row>
    <row r="150" spans="1:9" ht="12.75" customHeight="1">
      <c r="A150" s="266"/>
      <c r="B150" s="267"/>
      <c r="C150" s="267"/>
      <c r="D150" s="267"/>
      <c r="E150" s="267"/>
      <c r="F150" s="267"/>
      <c r="G150" s="267"/>
      <c r="H150" s="267"/>
      <c r="I150" s="268"/>
    </row>
    <row r="151" spans="1:9" ht="12.75" customHeight="1">
      <c r="A151" s="266"/>
      <c r="B151" s="267"/>
      <c r="C151" s="267"/>
      <c r="D151" s="267"/>
      <c r="E151" s="267"/>
      <c r="F151" s="267"/>
      <c r="G151" s="267"/>
      <c r="H151" s="267"/>
      <c r="I151" s="268"/>
    </row>
    <row r="152" spans="1:9" ht="12.75" customHeight="1">
      <c r="A152" s="266"/>
      <c r="B152" s="267"/>
      <c r="C152" s="267"/>
      <c r="D152" s="267"/>
      <c r="E152" s="267"/>
      <c r="F152" s="267"/>
      <c r="G152" s="267"/>
      <c r="H152" s="267"/>
      <c r="I152" s="268"/>
    </row>
    <row r="153" spans="1:9" ht="12.75" customHeight="1">
      <c r="A153" s="266"/>
      <c r="B153" s="267"/>
      <c r="C153" s="267"/>
      <c r="D153" s="267"/>
      <c r="E153" s="267"/>
      <c r="F153" s="267"/>
      <c r="G153" s="267"/>
      <c r="H153" s="267"/>
      <c r="I153" s="268"/>
    </row>
    <row r="154" spans="1:9" ht="12.75" customHeight="1">
      <c r="A154" s="269"/>
      <c r="B154" s="270"/>
      <c r="C154" s="270"/>
      <c r="D154" s="270"/>
      <c r="E154" s="270"/>
      <c r="F154" s="270"/>
      <c r="G154" s="270"/>
      <c r="H154" s="270"/>
      <c r="I154" s="271"/>
    </row>
    <row r="155" spans="1:9" ht="12.75">
      <c r="A155" s="209" t="s">
        <v>806</v>
      </c>
      <c r="B155" s="210"/>
      <c r="C155" s="210"/>
      <c r="D155" s="210"/>
      <c r="E155" s="210"/>
      <c r="F155" s="210"/>
      <c r="G155" s="210"/>
      <c r="H155" s="210"/>
      <c r="I155" s="210"/>
    </row>
    <row r="156" spans="1:9" ht="12.75">
      <c r="A156" s="272"/>
      <c r="B156" s="272"/>
      <c r="C156" s="272"/>
      <c r="D156" s="272"/>
      <c r="E156" s="272"/>
      <c r="F156" s="272"/>
      <c r="G156" s="272"/>
      <c r="H156" s="272"/>
      <c r="I156" s="272"/>
    </row>
    <row r="157" spans="1:9" ht="12.75">
      <c r="A157" s="272"/>
      <c r="B157" s="272"/>
      <c r="C157" s="272"/>
      <c r="D157" s="272"/>
      <c r="E157" s="272"/>
      <c r="F157" s="272"/>
      <c r="G157" s="272"/>
      <c r="H157" s="272"/>
      <c r="I157" s="272"/>
    </row>
    <row r="158" spans="1:9" ht="12.75">
      <c r="A158" s="272"/>
      <c r="B158" s="272"/>
      <c r="C158" s="272"/>
      <c r="D158" s="272"/>
      <c r="E158" s="272"/>
      <c r="F158" s="272"/>
      <c r="G158" s="272"/>
      <c r="H158" s="272"/>
      <c r="I158" s="272"/>
    </row>
    <row r="159" spans="1:9" ht="12.75">
      <c r="A159" s="272"/>
      <c r="B159" s="272"/>
      <c r="C159" s="272"/>
      <c r="D159" s="272"/>
      <c r="E159" s="272"/>
      <c r="F159" s="272"/>
      <c r="G159" s="272"/>
      <c r="H159" s="272"/>
      <c r="I159" s="272"/>
    </row>
    <row r="160" spans="1:9" ht="12.75">
      <c r="A160" s="272"/>
      <c r="B160" s="272"/>
      <c r="C160" s="272"/>
      <c r="D160" s="272"/>
      <c r="E160" s="272"/>
      <c r="F160" s="272"/>
      <c r="G160" s="272"/>
      <c r="H160" s="272"/>
      <c r="I160" s="272"/>
    </row>
    <row r="161" spans="1:9" ht="12.75">
      <c r="A161" s="273"/>
      <c r="B161" s="273"/>
      <c r="C161" s="273"/>
      <c r="D161" s="273"/>
      <c r="E161" s="273"/>
      <c r="F161" s="273"/>
      <c r="G161" s="273"/>
      <c r="H161" s="273"/>
      <c r="I161" s="273"/>
    </row>
    <row r="162" spans="1:9" ht="12.75">
      <c r="A162" s="273"/>
      <c r="B162" s="273"/>
      <c r="C162" s="273"/>
      <c r="D162" s="273"/>
      <c r="E162" s="273"/>
      <c r="F162" s="273"/>
      <c r="G162" s="273"/>
      <c r="H162" s="273"/>
      <c r="I162" s="273"/>
    </row>
    <row r="163" spans="1:9" ht="12.75">
      <c r="A163" s="273"/>
      <c r="B163" s="273"/>
      <c r="C163" s="273"/>
      <c r="D163" s="273"/>
      <c r="E163" s="273"/>
      <c r="F163" s="273"/>
      <c r="G163" s="273"/>
      <c r="H163" s="273"/>
      <c r="I163" s="273"/>
    </row>
    <row r="164" spans="1:9" ht="12.75">
      <c r="A164" s="273"/>
      <c r="B164" s="273"/>
      <c r="C164" s="273"/>
      <c r="D164" s="273"/>
      <c r="E164" s="273"/>
      <c r="F164" s="273"/>
      <c r="G164" s="273"/>
      <c r="H164" s="273"/>
      <c r="I164" s="273"/>
    </row>
    <row r="165" spans="1:9" ht="12.75">
      <c r="A165" s="273"/>
      <c r="B165" s="273"/>
      <c r="C165" s="273"/>
      <c r="D165" s="273"/>
      <c r="E165" s="273"/>
      <c r="F165" s="273"/>
      <c r="G165" s="273"/>
      <c r="H165" s="273"/>
      <c r="I165" s="273"/>
    </row>
    <row r="166" spans="1:9" ht="12.75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ht="12.75">
      <c r="A167" s="121"/>
      <c r="B167" s="122"/>
      <c r="C167" s="122"/>
      <c r="D167" s="122"/>
      <c r="E167" s="122"/>
      <c r="F167" s="122"/>
      <c r="G167" s="122"/>
      <c r="H167" s="122"/>
      <c r="I167" s="123"/>
    </row>
    <row r="168" spans="1:9" ht="12.75">
      <c r="A168" s="274"/>
      <c r="B168" s="258"/>
      <c r="C168" s="258"/>
      <c r="D168" s="258"/>
      <c r="E168" s="258"/>
      <c r="F168" s="258"/>
      <c r="G168" s="258"/>
      <c r="H168" s="258"/>
      <c r="I168" s="259"/>
    </row>
    <row r="169" spans="1:9" ht="12.75">
      <c r="A169" s="257"/>
      <c r="B169" s="258"/>
      <c r="C169" s="258"/>
      <c r="D169" s="258"/>
      <c r="E169" s="258"/>
      <c r="F169" s="258"/>
      <c r="G169" s="258"/>
      <c r="H169" s="258"/>
      <c r="I169" s="259"/>
    </row>
    <row r="170" spans="1:9" ht="12.75">
      <c r="A170" s="257"/>
      <c r="B170" s="258"/>
      <c r="C170" s="258"/>
      <c r="D170" s="258"/>
      <c r="E170" s="258"/>
      <c r="F170" s="258"/>
      <c r="G170" s="258"/>
      <c r="H170" s="258"/>
      <c r="I170" s="259"/>
    </row>
    <row r="171" spans="1:9" ht="12.75">
      <c r="A171" s="257"/>
      <c r="B171" s="258"/>
      <c r="C171" s="258"/>
      <c r="D171" s="258"/>
      <c r="E171" s="258"/>
      <c r="F171" s="258"/>
      <c r="G171" s="258"/>
      <c r="H171" s="258"/>
      <c r="I171" s="259"/>
    </row>
    <row r="172" spans="1:9" ht="12.75" customHeight="1">
      <c r="A172" s="274"/>
      <c r="B172" s="258"/>
      <c r="C172" s="258"/>
      <c r="D172" s="258"/>
      <c r="E172" s="258"/>
      <c r="F172" s="258"/>
      <c r="G172" s="258"/>
      <c r="H172" s="258"/>
      <c r="I172" s="259"/>
    </row>
    <row r="173" spans="1:9" ht="12.75">
      <c r="A173" s="257"/>
      <c r="B173" s="258"/>
      <c r="C173" s="258"/>
      <c r="D173" s="258"/>
      <c r="E173" s="258"/>
      <c r="F173" s="258"/>
      <c r="G173" s="258"/>
      <c r="H173" s="258"/>
      <c r="I173" s="259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6"/>
    </row>
    <row r="175" spans="1:9" ht="13.5" thickBot="1">
      <c r="A175" s="251"/>
      <c r="B175" s="252"/>
      <c r="C175" s="252"/>
      <c r="D175" s="252"/>
      <c r="E175" s="252"/>
      <c r="F175" s="252"/>
      <c r="G175" s="252"/>
      <c r="H175" s="252"/>
      <c r="I175" s="253"/>
    </row>
    <row r="176" spans="1:9" ht="12.75">
      <c r="A176" s="254"/>
      <c r="B176" s="255"/>
      <c r="C176" s="255"/>
      <c r="D176" s="255"/>
      <c r="E176" s="255"/>
      <c r="F176" s="255"/>
      <c r="G176" s="255"/>
      <c r="H176" s="255"/>
      <c r="I176" s="256"/>
    </row>
    <row r="177" spans="1:9" ht="12.75">
      <c r="A177" s="257"/>
      <c r="B177" s="258"/>
      <c r="C177" s="258"/>
      <c r="D177" s="258"/>
      <c r="E177" s="258"/>
      <c r="F177" s="258"/>
      <c r="G177" s="258"/>
      <c r="H177" s="258"/>
      <c r="I177" s="259"/>
    </row>
    <row r="178" spans="1:9" ht="12.75">
      <c r="A178" s="260"/>
      <c r="B178" s="261"/>
      <c r="C178" s="261"/>
      <c r="D178" s="261"/>
      <c r="E178" s="261"/>
      <c r="F178" s="261"/>
      <c r="G178" s="261"/>
      <c r="H178" s="261"/>
      <c r="I178" s="262"/>
    </row>
    <row r="179" spans="1:9" ht="12.75">
      <c r="A179" s="119"/>
      <c r="B179" s="120"/>
      <c r="C179" s="119"/>
      <c r="D179" s="120"/>
      <c r="E179" s="120"/>
      <c r="F179" s="120"/>
      <c r="G179" s="120"/>
      <c r="H179" s="120"/>
      <c r="I179" s="120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</mergeCells>
  <hyperlinks>
    <hyperlink ref="B25" r:id="rId1" display="l.galkova@cemmac.sk"/>
    <hyperlink ref="F35" r:id="rId2" display="www.cemmac.sk"/>
    <hyperlink ref="B27" r:id="rId3" display="www.cemmac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0">
      <selection activeCell="H34" sqref="H34:AG36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399" t="s">
        <v>401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</row>
    <row r="2" spans="8:14" ht="18" customHeight="1">
      <c r="H2" s="3"/>
      <c r="N2" s="4"/>
    </row>
    <row r="3" spans="1:36" ht="27" customHeight="1">
      <c r="A3" s="401" t="s">
        <v>301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</row>
    <row r="4" spans="1:39" ht="15.75" customHeight="1">
      <c r="A4" s="399" t="s">
        <v>302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M4" s="5"/>
    </row>
    <row r="5" spans="7:33" ht="18" customHeight="1">
      <c r="G5" s="65" t="s">
        <v>278</v>
      </c>
      <c r="I5" s="426">
        <v>42916</v>
      </c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8"/>
      <c r="Z5" s="423" t="s">
        <v>394</v>
      </c>
      <c r="AA5" s="424"/>
      <c r="AB5" s="424"/>
      <c r="AC5" s="424"/>
      <c r="AD5" s="424"/>
      <c r="AE5" s="424"/>
      <c r="AF5" s="424"/>
      <c r="AG5" s="425"/>
    </row>
    <row r="6" spans="7:33" s="146" customFormat="1" ht="18" customHeight="1">
      <c r="G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/>
      <c r="AA6" s="150"/>
      <c r="AB6" s="150"/>
      <c r="AC6" s="150"/>
      <c r="AD6" s="150"/>
      <c r="AE6" s="150"/>
      <c r="AF6" s="150"/>
      <c r="AG6" s="150"/>
    </row>
    <row r="7" spans="7:33" s="146" customFormat="1" ht="18" customHeight="1">
      <c r="G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50"/>
      <c r="AB7" s="150"/>
      <c r="AC7" s="150"/>
      <c r="AD7" s="150"/>
      <c r="AE7" s="150"/>
      <c r="AF7" s="150"/>
      <c r="AG7" s="150"/>
    </row>
    <row r="8" spans="7:33" s="146" customFormat="1" ht="18" customHeight="1">
      <c r="G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9"/>
      <c r="AA8" s="150"/>
      <c r="AB8" s="150"/>
      <c r="AC8" s="150"/>
      <c r="AD8" s="150"/>
      <c r="AE8" s="150"/>
      <c r="AF8" s="150"/>
      <c r="AG8" s="150"/>
    </row>
    <row r="9" spans="7:33" s="146" customFormat="1" ht="18" customHeight="1">
      <c r="G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50"/>
      <c r="AB9" s="150"/>
      <c r="AC9" s="150"/>
      <c r="AD9" s="150"/>
      <c r="AE9" s="150"/>
      <c r="AF9" s="150"/>
      <c r="AG9" s="150"/>
    </row>
    <row r="10" spans="7:33" s="146" customFormat="1" ht="18" customHeight="1">
      <c r="G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2" t="s">
        <v>603</v>
      </c>
      <c r="W10" s="2"/>
      <c r="X10" s="2"/>
      <c r="Y10" s="2"/>
      <c r="Z10" s="2"/>
      <c r="AA10" s="2"/>
      <c r="AB10" s="2" t="s">
        <v>604</v>
      </c>
      <c r="AC10" s="2"/>
      <c r="AD10" s="2"/>
      <c r="AE10" s="2"/>
      <c r="AF10" s="2"/>
      <c r="AG10" s="2"/>
    </row>
    <row r="11" spans="7:33" s="146" customFormat="1" ht="18" customHeight="1">
      <c r="G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52" t="s">
        <v>809</v>
      </c>
      <c r="W11" s="2" t="s">
        <v>605</v>
      </c>
      <c r="X11" s="148"/>
      <c r="Y11" s="148"/>
      <c r="Z11" s="149"/>
      <c r="AA11" s="150"/>
      <c r="AB11" s="150"/>
      <c r="AC11" s="150"/>
      <c r="AD11" s="150"/>
      <c r="AE11" s="150"/>
      <c r="AF11" s="150"/>
      <c r="AG11" s="150"/>
    </row>
    <row r="12" spans="7:33" s="146" customFormat="1" ht="18" customHeight="1">
      <c r="G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52"/>
      <c r="W12" s="2" t="s">
        <v>606</v>
      </c>
      <c r="X12" s="148"/>
      <c r="Y12" s="148"/>
      <c r="Z12" s="149"/>
      <c r="AA12" s="150"/>
      <c r="AB12" s="150"/>
      <c r="AC12" s="164"/>
      <c r="AD12" s="2"/>
      <c r="AE12" s="150"/>
      <c r="AF12" s="150"/>
      <c r="AG12" s="150"/>
    </row>
    <row r="13" spans="8:32" s="7" customFormat="1" ht="18" customHeight="1">
      <c r="H13" s="113"/>
      <c r="K13" s="112"/>
      <c r="L13" s="112"/>
      <c r="M13" s="112"/>
      <c r="R13" s="113"/>
      <c r="S13" s="112"/>
      <c r="U13" s="112"/>
      <c r="V13" s="152"/>
      <c r="W13" s="2" t="s">
        <v>607</v>
      </c>
      <c r="AC13" s="173" t="s">
        <v>784</v>
      </c>
      <c r="AD13" s="151" t="s">
        <v>608</v>
      </c>
      <c r="AE13" s="112"/>
      <c r="AF13" s="112"/>
    </row>
    <row r="14" spans="8:32" s="7" customFormat="1" ht="18" customHeight="1">
      <c r="H14" s="113"/>
      <c r="K14" s="112"/>
      <c r="L14" s="112"/>
      <c r="M14" s="112"/>
      <c r="R14" s="113"/>
      <c r="S14" s="112"/>
      <c r="U14" s="112"/>
      <c r="AD14" s="112"/>
      <c r="AE14" s="112"/>
      <c r="AF14" s="112"/>
    </row>
    <row r="15" spans="8:32" s="7" customFormat="1" ht="18" customHeight="1">
      <c r="H15" s="113"/>
      <c r="K15" s="112"/>
      <c r="L15" s="112"/>
      <c r="M15" s="112"/>
      <c r="R15" s="113"/>
      <c r="S15" s="112"/>
      <c r="U15" s="112"/>
      <c r="AD15" s="112"/>
      <c r="AE15" s="112"/>
      <c r="AF15" s="112"/>
    </row>
    <row r="16" ht="12.75"/>
    <row r="17" spans="1:33" ht="18" customHeight="1">
      <c r="A17" s="441" t="s">
        <v>292</v>
      </c>
      <c r="B17" s="442"/>
      <c r="C17" s="419" t="str">
        <f>IF(ISBLANK(Polročná_správa!E6),"  ",Polročná_správa!E6)</f>
        <v>31412106</v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7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43" t="s">
        <v>506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50"/>
    </row>
    <row r="20" spans="1:33" ht="18" customHeight="1">
      <c r="A20" s="419" t="str">
        <f>IF(ISBLANK(Polročná_správa!B12),"  ",Polročná_správa!B12)</f>
        <v>CEMMAC a.s.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20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43" t="s">
        <v>505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5"/>
    </row>
    <row r="23" spans="1:33" ht="18" customHeight="1">
      <c r="A23" s="419" t="str">
        <f>IF(ISBLANK(Polročná_správa!B15),"  ",Polročná_správa!B15)</f>
        <v>Cementárska 14/14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20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15" t="s">
        <v>304</v>
      </c>
      <c r="B25" s="422"/>
      <c r="C25" s="416"/>
      <c r="D25" s="416"/>
      <c r="E25" s="416"/>
      <c r="F25" s="416"/>
      <c r="G25" s="418"/>
      <c r="I25" s="415" t="s">
        <v>305</v>
      </c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9"/>
    </row>
    <row r="26" spans="1:33" ht="18" customHeight="1">
      <c r="A26" s="419" t="str">
        <f>IF(ISBLANK(Polročná_správa!B16),"  ",Polročná_správa!B16)</f>
        <v>914 42</v>
      </c>
      <c r="B26" s="420"/>
      <c r="C26" s="420"/>
      <c r="D26" s="420"/>
      <c r="E26" s="420"/>
      <c r="F26" s="420"/>
      <c r="G26" s="421"/>
      <c r="H26" s="6"/>
      <c r="I26" s="419" t="str">
        <f>IF(ISBLANK(Polročná_správa!B17),"  ",Polročná_správa!B17)</f>
        <v>Horné Srnie</v>
      </c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20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17" t="s">
        <v>279</v>
      </c>
      <c r="B28" s="416"/>
      <c r="C28" s="416"/>
      <c r="D28" s="416"/>
      <c r="E28" s="416"/>
      <c r="F28" s="416"/>
      <c r="G28" s="416"/>
      <c r="H28" s="418"/>
      <c r="K28" s="417" t="s">
        <v>282</v>
      </c>
      <c r="L28" s="416"/>
      <c r="M28" s="416"/>
      <c r="N28" s="416"/>
      <c r="O28" s="416"/>
      <c r="P28" s="416"/>
      <c r="Q28" s="416"/>
      <c r="R28" s="416"/>
      <c r="S28" s="416"/>
      <c r="T28" s="416"/>
      <c r="U28" s="418"/>
      <c r="V28" s="6"/>
      <c r="W28" s="417" t="s">
        <v>283</v>
      </c>
      <c r="X28" s="438"/>
      <c r="Y28" s="438"/>
      <c r="Z28" s="438"/>
      <c r="AA28" s="438"/>
      <c r="AB28" s="438"/>
      <c r="AC28" s="438"/>
      <c r="AD28" s="438"/>
      <c r="AE28" s="438"/>
      <c r="AF28" s="438"/>
      <c r="AG28" s="418"/>
    </row>
    <row r="29" spans="1:33" ht="18" customHeight="1">
      <c r="A29" s="419" t="str">
        <f>IF(ISBLANK(Polročná_správa!C21),"  ",Polročná_správa!C21)</f>
        <v>032</v>
      </c>
      <c r="B29" s="420"/>
      <c r="C29" s="420"/>
      <c r="D29" s="420"/>
      <c r="E29" s="420"/>
      <c r="F29" s="420"/>
      <c r="G29" s="420"/>
      <c r="H29" s="421"/>
      <c r="I29" s="6"/>
      <c r="J29" s="6"/>
      <c r="K29" s="419" t="str">
        <f>IF(ISBLANK(Polročná_správa!F21),"  ",Polročná_správa!F21)</f>
        <v>6576263</v>
      </c>
      <c r="L29" s="319"/>
      <c r="M29" s="319"/>
      <c r="N29" s="319"/>
      <c r="O29" s="319"/>
      <c r="P29" s="319"/>
      <c r="Q29" s="319"/>
      <c r="R29" s="319"/>
      <c r="S29" s="319"/>
      <c r="T29" s="319"/>
      <c r="U29" s="320"/>
      <c r="V29" s="6"/>
      <c r="W29" s="419" t="str">
        <f>IF(ISBLANK(Polročná_správa!F23),"  ",Polročná_správa!F23)</f>
        <v>  </v>
      </c>
      <c r="X29" s="319"/>
      <c r="Y29" s="319"/>
      <c r="Z29" s="319"/>
      <c r="AA29" s="319"/>
      <c r="AB29" s="319"/>
      <c r="AC29" s="319"/>
      <c r="AD29" s="319"/>
      <c r="AE29" s="319"/>
      <c r="AF29" s="319"/>
      <c r="AG29" s="320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39" t="s">
        <v>284</v>
      </c>
      <c r="B31" s="440"/>
      <c r="C31" s="440"/>
      <c r="D31" s="11"/>
      <c r="E31" s="419" t="str">
        <f>IF(ISBLANK(Polročná_správa!B25),"  ",Polročná_správa!B25)</f>
        <v>l.galkova@cemmac.sk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30"/>
    </row>
    <row r="32" ht="12.75" customHeight="1"/>
    <row r="33" spans="1:34" s="12" customFormat="1" ht="59.25" customHeight="1">
      <c r="A33" s="434" t="s">
        <v>306</v>
      </c>
      <c r="B33" s="434"/>
      <c r="C33" s="434"/>
      <c r="D33" s="434"/>
      <c r="E33" s="434"/>
      <c r="F33" s="434"/>
      <c r="G33" s="434"/>
      <c r="H33" s="403" t="s">
        <v>602</v>
      </c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5"/>
      <c r="AH33" s="139"/>
    </row>
    <row r="34" spans="1:33" s="12" customFormat="1" ht="25.5" customHeight="1">
      <c r="A34" s="435">
        <v>42934</v>
      </c>
      <c r="B34" s="436"/>
      <c r="C34" s="436"/>
      <c r="D34" s="436"/>
      <c r="E34" s="436"/>
      <c r="F34" s="436"/>
      <c r="G34" s="437"/>
      <c r="H34" s="406" t="s">
        <v>810</v>
      </c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8"/>
    </row>
    <row r="35" spans="1:33" s="12" customFormat="1" ht="35.25" customHeight="1">
      <c r="A35" s="434" t="s">
        <v>307</v>
      </c>
      <c r="B35" s="434"/>
      <c r="C35" s="434"/>
      <c r="D35" s="434"/>
      <c r="E35" s="434"/>
      <c r="F35" s="434"/>
      <c r="G35" s="434"/>
      <c r="H35" s="409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1"/>
    </row>
    <row r="36" spans="1:33" s="12" customFormat="1" ht="25.5" customHeight="1">
      <c r="A36" s="431"/>
      <c r="B36" s="432"/>
      <c r="C36" s="432"/>
      <c r="D36" s="432"/>
      <c r="E36" s="432"/>
      <c r="F36" s="432"/>
      <c r="G36" s="433"/>
      <c r="H36" s="412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4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48" activePane="bottomLeft" state="frozen"/>
      <selection pane="topLeft" activeCell="A1" sqref="A1"/>
      <selection pane="bottomLeft" activeCell="D81" sqref="D81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95" t="s">
        <v>393</v>
      </c>
      <c r="B1" s="495"/>
      <c r="C1" s="495"/>
      <c r="D1" s="495"/>
      <c r="E1" s="495"/>
      <c r="F1" s="495"/>
    </row>
    <row r="2" spans="1:6" s="30" customFormat="1" ht="15.75">
      <c r="A2" s="484" t="s">
        <v>215</v>
      </c>
      <c r="B2" s="494"/>
      <c r="C2" s="491" t="s">
        <v>812</v>
      </c>
      <c r="D2" s="492"/>
      <c r="E2" s="492"/>
      <c r="F2" s="493"/>
    </row>
    <row r="3" spans="1:6" ht="15.75">
      <c r="A3" s="484" t="s">
        <v>214</v>
      </c>
      <c r="B3" s="494"/>
      <c r="C3" s="491" t="s">
        <v>813</v>
      </c>
      <c r="D3" s="492"/>
      <c r="E3" s="492"/>
      <c r="F3" s="493"/>
    </row>
    <row r="4" spans="1:6" ht="15.75">
      <c r="A4" s="484" t="s">
        <v>476</v>
      </c>
      <c r="B4" s="494"/>
      <c r="C4" s="419" t="str">
        <f>IF(ISBLANK(Polročná_správa!B12),"  ",Polročná_správa!B12)</f>
        <v>CEMMAC a.s.</v>
      </c>
      <c r="D4" s="429"/>
      <c r="E4" s="429"/>
      <c r="F4" s="430"/>
    </row>
    <row r="5" spans="1:31" ht="15.75">
      <c r="A5" s="484" t="s">
        <v>292</v>
      </c>
      <c r="B5" s="485"/>
      <c r="C5" s="419" t="str">
        <f>IF(ISBLANK(Polročná_správa!E6),"  ",Polročná_správa!E6)</f>
        <v>31412106</v>
      </c>
      <c r="D5" s="489"/>
      <c r="E5" s="489"/>
      <c r="F5" s="490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39">
      <c r="A7" s="486" t="s">
        <v>205</v>
      </c>
      <c r="B7" s="486" t="s">
        <v>210</v>
      </c>
      <c r="C7" s="486" t="s">
        <v>216</v>
      </c>
      <c r="D7" s="482" t="s">
        <v>308</v>
      </c>
      <c r="E7" s="483"/>
      <c r="F7" s="79" t="s">
        <v>788</v>
      </c>
    </row>
    <row r="8" spans="1:6" ht="20.25" customHeight="1">
      <c r="A8" s="487"/>
      <c r="B8" s="487"/>
      <c r="C8" s="487"/>
      <c r="D8" s="35" t="s">
        <v>211</v>
      </c>
      <c r="E8" s="35" t="s">
        <v>213</v>
      </c>
      <c r="F8" s="35" t="s">
        <v>213</v>
      </c>
    </row>
    <row r="9" spans="1:6" ht="9.75">
      <c r="A9" s="488"/>
      <c r="B9" s="488"/>
      <c r="C9" s="488"/>
      <c r="D9" s="35" t="s">
        <v>212</v>
      </c>
      <c r="E9" s="35"/>
      <c r="F9" s="35"/>
    </row>
    <row r="10" spans="1:6" ht="9.75">
      <c r="A10" s="469"/>
      <c r="B10" s="467" t="s">
        <v>206</v>
      </c>
      <c r="C10" s="455" t="s">
        <v>309</v>
      </c>
      <c r="D10" s="165">
        <f>SUM(D12+D74+D156)</f>
        <v>119998973</v>
      </c>
      <c r="E10" s="472">
        <f>E12+E74+E156</f>
        <v>36011758</v>
      </c>
      <c r="F10" s="472">
        <f>F12+F74+F156</f>
        <v>34066552</v>
      </c>
    </row>
    <row r="11" spans="1:6" ht="9.75">
      <c r="A11" s="470"/>
      <c r="B11" s="468"/>
      <c r="C11" s="456"/>
      <c r="D11" s="165">
        <f>SUM(D13+D75+D157)</f>
        <v>83987215</v>
      </c>
      <c r="E11" s="473"/>
      <c r="F11" s="473"/>
    </row>
    <row r="12" spans="1:6" ht="9.75">
      <c r="A12" s="461" t="s">
        <v>310</v>
      </c>
      <c r="B12" s="467" t="s">
        <v>207</v>
      </c>
      <c r="C12" s="455" t="s">
        <v>311</v>
      </c>
      <c r="D12" s="165">
        <f>D14+D30+D50</f>
        <v>102073480</v>
      </c>
      <c r="E12" s="472">
        <f>E14+E30+E50</f>
        <v>19162766</v>
      </c>
      <c r="F12" s="472">
        <f>F14+F30+F50</f>
        <v>19030839</v>
      </c>
    </row>
    <row r="13" spans="1:6" ht="9.75">
      <c r="A13" s="462"/>
      <c r="B13" s="468"/>
      <c r="C13" s="456"/>
      <c r="D13" s="165">
        <f>D15+D31+D51</f>
        <v>82910714</v>
      </c>
      <c r="E13" s="473"/>
      <c r="F13" s="473"/>
    </row>
    <row r="14" spans="1:6" s="138" customFormat="1" ht="9">
      <c r="A14" s="461" t="s">
        <v>391</v>
      </c>
      <c r="B14" s="463" t="s">
        <v>575</v>
      </c>
      <c r="C14" s="480" t="s">
        <v>313</v>
      </c>
      <c r="D14" s="166">
        <f>SUM(D16+D18+D20+D22+D24+D26+D28)</f>
        <v>3404963</v>
      </c>
      <c r="E14" s="478">
        <f>SUM(E16+E18+E20+E22+E24+E26+E28)</f>
        <v>344921</v>
      </c>
      <c r="F14" s="478">
        <f>SUM(F16+F18+F20+F22+F24+F26+F28)</f>
        <v>384269</v>
      </c>
    </row>
    <row r="15" spans="1:6" s="138" customFormat="1" ht="9">
      <c r="A15" s="462"/>
      <c r="B15" s="464"/>
      <c r="C15" s="481"/>
      <c r="D15" s="166">
        <f>SUM(D17+D19+D21+D23+D25+D27+D29)</f>
        <v>3060042</v>
      </c>
      <c r="E15" s="479"/>
      <c r="F15" s="479"/>
    </row>
    <row r="16" spans="1:6" ht="9.75">
      <c r="A16" s="469" t="s">
        <v>629</v>
      </c>
      <c r="B16" s="457" t="s">
        <v>174</v>
      </c>
      <c r="C16" s="455" t="s">
        <v>315</v>
      </c>
      <c r="D16" s="67"/>
      <c r="E16" s="453">
        <f>D16-D17</f>
        <v>0</v>
      </c>
      <c r="F16" s="451"/>
    </row>
    <row r="17" spans="1:6" ht="9.75">
      <c r="A17" s="470"/>
      <c r="B17" s="458"/>
      <c r="C17" s="456"/>
      <c r="D17" s="67"/>
      <c r="E17" s="454"/>
      <c r="F17" s="452"/>
    </row>
    <row r="18" spans="1:6" ht="9.75">
      <c r="A18" s="469" t="s">
        <v>317</v>
      </c>
      <c r="B18" s="457" t="s">
        <v>175</v>
      </c>
      <c r="C18" s="455" t="s">
        <v>316</v>
      </c>
      <c r="D18" s="67">
        <v>3404963</v>
      </c>
      <c r="E18" s="453">
        <f>D18-D19</f>
        <v>344921</v>
      </c>
      <c r="F18" s="451">
        <v>384269</v>
      </c>
    </row>
    <row r="19" spans="1:6" ht="9.75">
      <c r="A19" s="470"/>
      <c r="B19" s="458"/>
      <c r="C19" s="456"/>
      <c r="D19" s="67">
        <v>3060042</v>
      </c>
      <c r="E19" s="454"/>
      <c r="F19" s="452"/>
    </row>
    <row r="20" spans="1:6" ht="9.75">
      <c r="A20" s="469" t="s">
        <v>319</v>
      </c>
      <c r="B20" s="457" t="s">
        <v>176</v>
      </c>
      <c r="C20" s="455" t="s">
        <v>318</v>
      </c>
      <c r="D20" s="67"/>
      <c r="E20" s="453">
        <f>D20-D21</f>
        <v>0</v>
      </c>
      <c r="F20" s="451"/>
    </row>
    <row r="21" spans="1:6" ht="9.75">
      <c r="A21" s="470"/>
      <c r="B21" s="458"/>
      <c r="C21" s="456"/>
      <c r="D21" s="67"/>
      <c r="E21" s="454"/>
      <c r="F21" s="452"/>
    </row>
    <row r="22" spans="1:6" ht="9.75">
      <c r="A22" s="469" t="s">
        <v>321</v>
      </c>
      <c r="B22" s="457" t="s">
        <v>177</v>
      </c>
      <c r="C22" s="455" t="s">
        <v>320</v>
      </c>
      <c r="D22" s="67"/>
      <c r="E22" s="453">
        <f>D22-D23</f>
        <v>0</v>
      </c>
      <c r="F22" s="451"/>
    </row>
    <row r="23" spans="1:6" ht="9.75">
      <c r="A23" s="470"/>
      <c r="B23" s="458"/>
      <c r="C23" s="456"/>
      <c r="D23" s="67"/>
      <c r="E23" s="454"/>
      <c r="F23" s="452"/>
    </row>
    <row r="24" spans="1:6" ht="9.75">
      <c r="A24" s="469" t="s">
        <v>323</v>
      </c>
      <c r="B24" s="457" t="s">
        <v>178</v>
      </c>
      <c r="C24" s="455" t="s">
        <v>322</v>
      </c>
      <c r="D24" s="67"/>
      <c r="E24" s="453">
        <f>D24-D25</f>
        <v>0</v>
      </c>
      <c r="F24" s="451"/>
    </row>
    <row r="25" spans="1:6" ht="9.75">
      <c r="A25" s="470"/>
      <c r="B25" s="458"/>
      <c r="C25" s="456"/>
      <c r="D25" s="67"/>
      <c r="E25" s="454"/>
      <c r="F25" s="452"/>
    </row>
    <row r="26" spans="1:6" ht="9.75">
      <c r="A26" s="469" t="s">
        <v>325</v>
      </c>
      <c r="B26" s="457" t="s">
        <v>179</v>
      </c>
      <c r="C26" s="455" t="s">
        <v>324</v>
      </c>
      <c r="D26" s="67"/>
      <c r="E26" s="453">
        <f>D26-D27</f>
        <v>0</v>
      </c>
      <c r="F26" s="451"/>
    </row>
    <row r="27" spans="1:6" ht="9.75">
      <c r="A27" s="470"/>
      <c r="B27" s="458"/>
      <c r="C27" s="456"/>
      <c r="D27" s="67"/>
      <c r="E27" s="454"/>
      <c r="F27" s="452"/>
    </row>
    <row r="28" spans="1:6" ht="9.75">
      <c r="A28" s="469" t="s">
        <v>630</v>
      </c>
      <c r="B28" s="457" t="s">
        <v>181</v>
      </c>
      <c r="C28" s="455" t="s">
        <v>326</v>
      </c>
      <c r="D28" s="67"/>
      <c r="E28" s="453">
        <f>D28-D29</f>
        <v>0</v>
      </c>
      <c r="F28" s="451"/>
    </row>
    <row r="29" spans="1:6" ht="9.75">
      <c r="A29" s="470"/>
      <c r="B29" s="458"/>
      <c r="C29" s="456"/>
      <c r="D29" s="67"/>
      <c r="E29" s="454"/>
      <c r="F29" s="452"/>
    </row>
    <row r="30" spans="1:6" s="138" customFormat="1" ht="9">
      <c r="A30" s="461" t="s">
        <v>402</v>
      </c>
      <c r="B30" s="463" t="s">
        <v>208</v>
      </c>
      <c r="C30" s="480" t="s">
        <v>327</v>
      </c>
      <c r="D30" s="166">
        <f>SUM(D32+D34+D36+D38+D40+D42+D44+D46+D48)</f>
        <v>98668517</v>
      </c>
      <c r="E30" s="478">
        <f>SUM(E32+E34+E36+E38+E40+E42+E44+E46+E48)</f>
        <v>18817845</v>
      </c>
      <c r="F30" s="478">
        <f>SUM(F32+F34+F36+F38+F40+F42+F44+F46+F48)</f>
        <v>18646570</v>
      </c>
    </row>
    <row r="31" spans="1:6" s="138" customFormat="1" ht="9">
      <c r="A31" s="462"/>
      <c r="B31" s="464"/>
      <c r="C31" s="481"/>
      <c r="D31" s="166">
        <f>SUM(D33+D35+D37+D39+D41+D43+D45+D47+D49)</f>
        <v>79850672</v>
      </c>
      <c r="E31" s="479"/>
      <c r="F31" s="479"/>
    </row>
    <row r="32" spans="1:6" ht="9.75">
      <c r="A32" s="469" t="s">
        <v>631</v>
      </c>
      <c r="B32" s="457" t="s">
        <v>182</v>
      </c>
      <c r="C32" s="455" t="s">
        <v>328</v>
      </c>
      <c r="D32" s="67">
        <v>872200</v>
      </c>
      <c r="E32" s="453">
        <f>D32-D33</f>
        <v>872200</v>
      </c>
      <c r="F32" s="451">
        <v>872200</v>
      </c>
    </row>
    <row r="33" spans="1:6" ht="9.75">
      <c r="A33" s="470"/>
      <c r="B33" s="458"/>
      <c r="C33" s="456"/>
      <c r="D33" s="67"/>
      <c r="E33" s="454"/>
      <c r="F33" s="452"/>
    </row>
    <row r="34" spans="1:6" ht="9.75">
      <c r="A34" s="455" t="s">
        <v>217</v>
      </c>
      <c r="B34" s="457" t="s">
        <v>183</v>
      </c>
      <c r="C34" s="455" t="s">
        <v>329</v>
      </c>
      <c r="D34" s="67">
        <v>31647639</v>
      </c>
      <c r="E34" s="453">
        <f>D34-D35</f>
        <v>7694060</v>
      </c>
      <c r="F34" s="451">
        <v>7550561</v>
      </c>
    </row>
    <row r="35" spans="1:6" ht="9.75">
      <c r="A35" s="456"/>
      <c r="B35" s="458"/>
      <c r="C35" s="456"/>
      <c r="D35" s="67">
        <v>23953579</v>
      </c>
      <c r="E35" s="454"/>
      <c r="F35" s="452"/>
    </row>
    <row r="36" spans="1:6" ht="9.75">
      <c r="A36" s="455" t="s">
        <v>356</v>
      </c>
      <c r="B36" s="457" t="s">
        <v>184</v>
      </c>
      <c r="C36" s="455" t="s">
        <v>330</v>
      </c>
      <c r="D36" s="67">
        <v>64411445</v>
      </c>
      <c r="E36" s="453">
        <f>D36-D37</f>
        <v>8519588</v>
      </c>
      <c r="F36" s="451">
        <v>8357234</v>
      </c>
    </row>
    <row r="37" spans="1:6" ht="9.75">
      <c r="A37" s="456"/>
      <c r="B37" s="458"/>
      <c r="C37" s="456"/>
      <c r="D37" s="67">
        <v>55891857</v>
      </c>
      <c r="E37" s="454"/>
      <c r="F37" s="452"/>
    </row>
    <row r="38" spans="1:6" ht="9.75">
      <c r="A38" s="455" t="s">
        <v>358</v>
      </c>
      <c r="B38" s="457" t="s">
        <v>185</v>
      </c>
      <c r="C38" s="455" t="s">
        <v>331</v>
      </c>
      <c r="D38" s="67"/>
      <c r="E38" s="453">
        <f>D38-D39</f>
        <v>0</v>
      </c>
      <c r="F38" s="451"/>
    </row>
    <row r="39" spans="1:6" ht="9.75">
      <c r="A39" s="456"/>
      <c r="B39" s="458"/>
      <c r="C39" s="456"/>
      <c r="D39" s="67"/>
      <c r="E39" s="454"/>
      <c r="F39" s="452"/>
    </row>
    <row r="40" spans="1:6" ht="9.75">
      <c r="A40" s="455" t="s">
        <v>360</v>
      </c>
      <c r="B40" s="457" t="s">
        <v>186</v>
      </c>
      <c r="C40" s="455" t="s">
        <v>332</v>
      </c>
      <c r="D40" s="67"/>
      <c r="E40" s="453">
        <f>D40-D41</f>
        <v>0</v>
      </c>
      <c r="F40" s="451"/>
    </row>
    <row r="41" spans="1:6" ht="9.75">
      <c r="A41" s="456"/>
      <c r="B41" s="458"/>
      <c r="C41" s="456"/>
      <c r="D41" s="67"/>
      <c r="E41" s="454"/>
      <c r="F41" s="452"/>
    </row>
    <row r="42" spans="1:6" ht="9.75">
      <c r="A42" s="455" t="s">
        <v>346</v>
      </c>
      <c r="B42" s="457" t="s">
        <v>187</v>
      </c>
      <c r="C42" s="455" t="s">
        <v>333</v>
      </c>
      <c r="D42" s="67">
        <v>85429</v>
      </c>
      <c r="E42" s="453">
        <f>D42-D43</f>
        <v>80193</v>
      </c>
      <c r="F42" s="451">
        <v>79207</v>
      </c>
    </row>
    <row r="43" spans="1:6" ht="9.75">
      <c r="A43" s="456"/>
      <c r="B43" s="458"/>
      <c r="C43" s="456"/>
      <c r="D43" s="67">
        <v>5236</v>
      </c>
      <c r="E43" s="454"/>
      <c r="F43" s="452"/>
    </row>
    <row r="44" spans="1:6" ht="9.75">
      <c r="A44" s="455" t="s">
        <v>348</v>
      </c>
      <c r="B44" s="457" t="s">
        <v>188</v>
      </c>
      <c r="C44" s="455" t="s">
        <v>334</v>
      </c>
      <c r="D44" s="67">
        <v>1651804</v>
      </c>
      <c r="E44" s="453">
        <f>D44-D45</f>
        <v>1651804</v>
      </c>
      <c r="F44" s="451">
        <v>1737368</v>
      </c>
    </row>
    <row r="45" spans="1:6" ht="9.75">
      <c r="A45" s="456"/>
      <c r="B45" s="458"/>
      <c r="C45" s="456"/>
      <c r="D45" s="67"/>
      <c r="E45" s="454"/>
      <c r="F45" s="452"/>
    </row>
    <row r="46" spans="1:6" ht="9.75">
      <c r="A46" s="455" t="s">
        <v>218</v>
      </c>
      <c r="B46" s="457" t="s">
        <v>189</v>
      </c>
      <c r="C46" s="455" t="s">
        <v>335</v>
      </c>
      <c r="D46" s="67"/>
      <c r="E46" s="453">
        <f>D46-D47</f>
        <v>0</v>
      </c>
      <c r="F46" s="451">
        <v>50000</v>
      </c>
    </row>
    <row r="47" spans="1:6" ht="9.75">
      <c r="A47" s="456"/>
      <c r="B47" s="458"/>
      <c r="C47" s="456"/>
      <c r="D47" s="67"/>
      <c r="E47" s="454"/>
      <c r="F47" s="452"/>
    </row>
    <row r="48" spans="1:6" ht="9.75">
      <c r="A48" s="455" t="s">
        <v>219</v>
      </c>
      <c r="B48" s="457" t="s">
        <v>190</v>
      </c>
      <c r="C48" s="455" t="s">
        <v>336</v>
      </c>
      <c r="D48" s="67"/>
      <c r="E48" s="453">
        <f>D48-D49</f>
        <v>0</v>
      </c>
      <c r="F48" s="451"/>
    </row>
    <row r="49" spans="1:6" ht="9.75">
      <c r="A49" s="456"/>
      <c r="B49" s="458"/>
      <c r="C49" s="456"/>
      <c r="D49" s="67"/>
      <c r="E49" s="454"/>
      <c r="F49" s="452"/>
    </row>
    <row r="50" spans="1:6" s="138" customFormat="1" ht="9">
      <c r="A50" s="461" t="s">
        <v>403</v>
      </c>
      <c r="B50" s="463" t="s">
        <v>191</v>
      </c>
      <c r="C50" s="480" t="s">
        <v>337</v>
      </c>
      <c r="D50" s="166">
        <f aca="true" t="shared" si="0" ref="D50:F51">SUM(D52+D54+D56+D58+D60+D62+D64+D66+D68+D70+D72)</f>
        <v>0</v>
      </c>
      <c r="E50" s="478">
        <f t="shared" si="0"/>
        <v>0</v>
      </c>
      <c r="F50" s="478">
        <f t="shared" si="0"/>
        <v>0</v>
      </c>
    </row>
    <row r="51" spans="1:6" s="138" customFormat="1" ht="9">
      <c r="A51" s="462"/>
      <c r="B51" s="464"/>
      <c r="C51" s="481"/>
      <c r="D51" s="166">
        <f t="shared" si="0"/>
        <v>0</v>
      </c>
      <c r="E51" s="479">
        <f t="shared" si="0"/>
        <v>0</v>
      </c>
      <c r="F51" s="479">
        <f t="shared" si="0"/>
        <v>0</v>
      </c>
    </row>
    <row r="52" spans="1:6" ht="9.75">
      <c r="A52" s="469" t="s">
        <v>632</v>
      </c>
      <c r="B52" s="457" t="s">
        <v>609</v>
      </c>
      <c r="C52" s="455" t="s">
        <v>338</v>
      </c>
      <c r="D52" s="67"/>
      <c r="E52" s="453">
        <f>D52-D53</f>
        <v>0</v>
      </c>
      <c r="F52" s="451"/>
    </row>
    <row r="53" spans="1:6" ht="9.75">
      <c r="A53" s="470"/>
      <c r="B53" s="458"/>
      <c r="C53" s="456"/>
      <c r="D53" s="67"/>
      <c r="E53" s="454"/>
      <c r="F53" s="452"/>
    </row>
    <row r="54" spans="1:6" ht="9.75">
      <c r="A54" s="455" t="s">
        <v>217</v>
      </c>
      <c r="B54" s="459" t="s">
        <v>610</v>
      </c>
      <c r="C54" s="455" t="s">
        <v>340</v>
      </c>
      <c r="D54" s="67"/>
      <c r="E54" s="453">
        <f>D54-D55</f>
        <v>0</v>
      </c>
      <c r="F54" s="451"/>
    </row>
    <row r="55" spans="1:6" ht="9.75">
      <c r="A55" s="456"/>
      <c r="B55" s="460"/>
      <c r="C55" s="456"/>
      <c r="D55" s="67"/>
      <c r="E55" s="454"/>
      <c r="F55" s="452"/>
    </row>
    <row r="56" spans="1:6" ht="9.75">
      <c r="A56" s="455" t="s">
        <v>356</v>
      </c>
      <c r="B56" s="457" t="s">
        <v>611</v>
      </c>
      <c r="C56" s="455" t="s">
        <v>341</v>
      </c>
      <c r="D56" s="67"/>
      <c r="E56" s="453">
        <f>D56-D57</f>
        <v>0</v>
      </c>
      <c r="F56" s="451"/>
    </row>
    <row r="57" spans="1:6" ht="9.75">
      <c r="A57" s="456"/>
      <c r="B57" s="458"/>
      <c r="C57" s="456"/>
      <c r="D57" s="67"/>
      <c r="E57" s="454"/>
      <c r="F57" s="452"/>
    </row>
    <row r="58" spans="1:6" ht="9.75">
      <c r="A58" s="455" t="s">
        <v>358</v>
      </c>
      <c r="B58" s="457" t="s">
        <v>612</v>
      </c>
      <c r="C58" s="455" t="s">
        <v>342</v>
      </c>
      <c r="D58" s="67"/>
      <c r="E58" s="453">
        <f>D58-D59</f>
        <v>0</v>
      </c>
      <c r="F58" s="451"/>
    </row>
    <row r="59" spans="1:6" ht="9.75">
      <c r="A59" s="456"/>
      <c r="B59" s="458"/>
      <c r="C59" s="456"/>
      <c r="D59" s="67"/>
      <c r="E59" s="454"/>
      <c r="F59" s="452"/>
    </row>
    <row r="60" spans="1:6" ht="9.75">
      <c r="A60" s="455" t="s">
        <v>360</v>
      </c>
      <c r="B60" s="457" t="s">
        <v>613</v>
      </c>
      <c r="C60" s="455" t="s">
        <v>343</v>
      </c>
      <c r="D60" s="67"/>
      <c r="E60" s="453">
        <f>D60-D61</f>
        <v>0</v>
      </c>
      <c r="F60" s="451"/>
    </row>
    <row r="61" spans="1:6" ht="9.75">
      <c r="A61" s="456"/>
      <c r="B61" s="458"/>
      <c r="C61" s="456"/>
      <c r="D61" s="67"/>
      <c r="E61" s="454"/>
      <c r="F61" s="452"/>
    </row>
    <row r="62" spans="1:6" ht="9.75">
      <c r="A62" s="455" t="s">
        <v>346</v>
      </c>
      <c r="B62" s="457" t="s">
        <v>614</v>
      </c>
      <c r="C62" s="455" t="s">
        <v>344</v>
      </c>
      <c r="D62" s="67"/>
      <c r="E62" s="453">
        <f>D62-D63</f>
        <v>0</v>
      </c>
      <c r="F62" s="451"/>
    </row>
    <row r="63" spans="1:6" ht="9.75">
      <c r="A63" s="456"/>
      <c r="B63" s="458"/>
      <c r="C63" s="456"/>
      <c r="D63" s="67"/>
      <c r="E63" s="454"/>
      <c r="F63" s="452"/>
    </row>
    <row r="64" spans="1:6" ht="9.75">
      <c r="A64" s="455" t="s">
        <v>348</v>
      </c>
      <c r="B64" s="457" t="s">
        <v>615</v>
      </c>
      <c r="C64" s="455" t="s">
        <v>345</v>
      </c>
      <c r="D64" s="67"/>
      <c r="E64" s="453">
        <f>D64-D65</f>
        <v>0</v>
      </c>
      <c r="F64" s="451"/>
    </row>
    <row r="65" spans="1:6" ht="9.75">
      <c r="A65" s="456"/>
      <c r="B65" s="458"/>
      <c r="C65" s="456"/>
      <c r="D65" s="67"/>
      <c r="E65" s="454"/>
      <c r="F65" s="452"/>
    </row>
    <row r="66" spans="1:6" ht="9.75">
      <c r="A66" s="455" t="s">
        <v>218</v>
      </c>
      <c r="B66" s="459" t="s">
        <v>616</v>
      </c>
      <c r="C66" s="455" t="s">
        <v>347</v>
      </c>
      <c r="D66" s="67"/>
      <c r="E66" s="453">
        <f>D66-D67</f>
        <v>0</v>
      </c>
      <c r="F66" s="451"/>
    </row>
    <row r="67" spans="1:6" ht="9.75">
      <c r="A67" s="456"/>
      <c r="B67" s="460"/>
      <c r="C67" s="456"/>
      <c r="D67" s="67"/>
      <c r="E67" s="454"/>
      <c r="F67" s="452"/>
    </row>
    <row r="68" spans="1:6" s="138" customFormat="1" ht="9.75">
      <c r="A68" s="471" t="s">
        <v>219</v>
      </c>
      <c r="B68" s="459" t="s">
        <v>439</v>
      </c>
      <c r="C68" s="465" t="s">
        <v>349</v>
      </c>
      <c r="D68" s="67"/>
      <c r="E68" s="453">
        <f>D68-D69</f>
        <v>0</v>
      </c>
      <c r="F68" s="451"/>
    </row>
    <row r="69" spans="1:6" s="138" customFormat="1" ht="9.75">
      <c r="A69" s="471"/>
      <c r="B69" s="460"/>
      <c r="C69" s="466"/>
      <c r="D69" s="67"/>
      <c r="E69" s="454"/>
      <c r="F69" s="452"/>
    </row>
    <row r="70" spans="1:6" s="138" customFormat="1" ht="9.75">
      <c r="A70" s="471" t="s">
        <v>240</v>
      </c>
      <c r="B70" s="459" t="s">
        <v>192</v>
      </c>
      <c r="C70" s="465" t="s">
        <v>350</v>
      </c>
      <c r="D70" s="67"/>
      <c r="E70" s="453">
        <f>D70-D71</f>
        <v>0</v>
      </c>
      <c r="F70" s="451"/>
    </row>
    <row r="71" spans="1:6" s="138" customFormat="1" ht="9.75">
      <c r="A71" s="471"/>
      <c r="B71" s="460"/>
      <c r="C71" s="466"/>
      <c r="D71" s="67"/>
      <c r="E71" s="454"/>
      <c r="F71" s="452"/>
    </row>
    <row r="72" spans="1:6" ht="9.75">
      <c r="A72" s="455" t="s">
        <v>54</v>
      </c>
      <c r="B72" s="459" t="s">
        <v>193</v>
      </c>
      <c r="C72" s="455" t="s">
        <v>352</v>
      </c>
      <c r="D72" s="67"/>
      <c r="E72" s="453">
        <f>D72-D73</f>
        <v>0</v>
      </c>
      <c r="F72" s="451"/>
    </row>
    <row r="73" spans="1:6" ht="9.75">
      <c r="A73" s="456"/>
      <c r="B73" s="460"/>
      <c r="C73" s="456"/>
      <c r="D73" s="67"/>
      <c r="E73" s="454"/>
      <c r="F73" s="452"/>
    </row>
    <row r="74" spans="1:6" ht="9.75">
      <c r="A74" s="461" t="s">
        <v>312</v>
      </c>
      <c r="B74" s="467" t="s">
        <v>209</v>
      </c>
      <c r="C74" s="480" t="s">
        <v>353</v>
      </c>
      <c r="D74" s="165">
        <f>D76+D90+D114++D140+D150</f>
        <v>17776819</v>
      </c>
      <c r="E74" s="478">
        <f>SUM(E76+E90+E114+E140+E150)</f>
        <v>16700318</v>
      </c>
      <c r="F74" s="478">
        <f>SUM(F76+F90+F114+F140+F150)</f>
        <v>15016309</v>
      </c>
    </row>
    <row r="75" spans="1:6" ht="9.75">
      <c r="A75" s="462"/>
      <c r="B75" s="468"/>
      <c r="C75" s="481"/>
      <c r="D75" s="165">
        <f>D77+D91+D115+D141+D151</f>
        <v>1076501</v>
      </c>
      <c r="E75" s="479"/>
      <c r="F75" s="479"/>
    </row>
    <row r="76" spans="1:6" ht="9.75">
      <c r="A76" s="461" t="s">
        <v>314</v>
      </c>
      <c r="B76" s="467" t="s">
        <v>50</v>
      </c>
      <c r="C76" s="480" t="s">
        <v>354</v>
      </c>
      <c r="D76" s="165">
        <f>SUM(D78+D80+D82+D84+D86+D88)</f>
        <v>6746402</v>
      </c>
      <c r="E76" s="478">
        <f>SUM(E78+E80+E82+E84+E86+E88)</f>
        <v>6685000</v>
      </c>
      <c r="F76" s="478">
        <f>SUM(F78+F80+F82+F84+F86+F88)</f>
        <v>8634060</v>
      </c>
    </row>
    <row r="77" spans="1:6" ht="9.75">
      <c r="A77" s="462"/>
      <c r="B77" s="468"/>
      <c r="C77" s="481"/>
      <c r="D77" s="165">
        <f>SUM(D79+D81+D83+D85+D87+D89)</f>
        <v>61402</v>
      </c>
      <c r="E77" s="479"/>
      <c r="F77" s="479"/>
    </row>
    <row r="78" spans="1:6" ht="9.75">
      <c r="A78" s="469" t="s">
        <v>633</v>
      </c>
      <c r="B78" s="457" t="s">
        <v>194</v>
      </c>
      <c r="C78" s="455" t="s">
        <v>355</v>
      </c>
      <c r="D78" s="67">
        <v>6043417</v>
      </c>
      <c r="E78" s="453">
        <f>D78-D79</f>
        <v>5982015</v>
      </c>
      <c r="F78" s="451">
        <v>6114318</v>
      </c>
    </row>
    <row r="79" spans="1:6" ht="9.75">
      <c r="A79" s="470"/>
      <c r="B79" s="458"/>
      <c r="C79" s="456"/>
      <c r="D79" s="67">
        <v>61402</v>
      </c>
      <c r="E79" s="454"/>
      <c r="F79" s="452"/>
    </row>
    <row r="80" spans="1:6" ht="9.75">
      <c r="A80" s="455" t="s">
        <v>217</v>
      </c>
      <c r="B80" s="457" t="s">
        <v>110</v>
      </c>
      <c r="C80" s="455" t="s">
        <v>357</v>
      </c>
      <c r="D80" s="67">
        <v>592386</v>
      </c>
      <c r="E80" s="453">
        <f>D80-D81</f>
        <v>592386</v>
      </c>
      <c r="F80" s="451">
        <v>2006212</v>
      </c>
    </row>
    <row r="81" spans="1:6" ht="9.75">
      <c r="A81" s="456"/>
      <c r="B81" s="458"/>
      <c r="C81" s="456"/>
      <c r="D81" s="67"/>
      <c r="E81" s="454"/>
      <c r="F81" s="452"/>
    </row>
    <row r="82" spans="1:6" ht="9.75">
      <c r="A82" s="455" t="s">
        <v>356</v>
      </c>
      <c r="B82" s="457" t="s">
        <v>195</v>
      </c>
      <c r="C82" s="455" t="s">
        <v>359</v>
      </c>
      <c r="D82" s="67">
        <v>110599</v>
      </c>
      <c r="E82" s="453">
        <f>D82-D83</f>
        <v>110599</v>
      </c>
      <c r="F82" s="451">
        <v>513530</v>
      </c>
    </row>
    <row r="83" spans="1:6" ht="9.75">
      <c r="A83" s="456"/>
      <c r="B83" s="458"/>
      <c r="C83" s="456"/>
      <c r="D83" s="67"/>
      <c r="E83" s="454"/>
      <c r="F83" s="452"/>
    </row>
    <row r="84" spans="1:6" s="138" customFormat="1" ht="9.75">
      <c r="A84" s="455" t="s">
        <v>358</v>
      </c>
      <c r="B84" s="457" t="s">
        <v>196</v>
      </c>
      <c r="C84" s="465" t="s">
        <v>361</v>
      </c>
      <c r="D84" s="67"/>
      <c r="E84" s="453">
        <f>D84-D85</f>
        <v>0</v>
      </c>
      <c r="F84" s="451"/>
    </row>
    <row r="85" spans="1:6" s="138" customFormat="1" ht="9.75">
      <c r="A85" s="456"/>
      <c r="B85" s="458"/>
      <c r="C85" s="466"/>
      <c r="D85" s="67"/>
      <c r="E85" s="454"/>
      <c r="F85" s="452"/>
    </row>
    <row r="86" spans="1:6" ht="9.75">
      <c r="A86" s="455" t="s">
        <v>360</v>
      </c>
      <c r="B86" s="457" t="s">
        <v>197</v>
      </c>
      <c r="C86" s="455" t="s">
        <v>362</v>
      </c>
      <c r="D86" s="67"/>
      <c r="E86" s="453">
        <f>D86-D87</f>
        <v>0</v>
      </c>
      <c r="F86" s="451"/>
    </row>
    <row r="87" spans="1:6" ht="9.75">
      <c r="A87" s="456"/>
      <c r="B87" s="458"/>
      <c r="C87" s="456"/>
      <c r="D87" s="67"/>
      <c r="E87" s="454"/>
      <c r="F87" s="452"/>
    </row>
    <row r="88" spans="1:6" ht="9.75">
      <c r="A88" s="455" t="s">
        <v>346</v>
      </c>
      <c r="B88" s="457" t="s">
        <v>437</v>
      </c>
      <c r="C88" s="455" t="s">
        <v>363</v>
      </c>
      <c r="D88" s="67"/>
      <c r="E88" s="453"/>
      <c r="F88" s="451"/>
    </row>
    <row r="89" spans="1:6" ht="9.75">
      <c r="A89" s="456"/>
      <c r="B89" s="458"/>
      <c r="C89" s="456"/>
      <c r="D89" s="67"/>
      <c r="E89" s="454"/>
      <c r="F89" s="452"/>
    </row>
    <row r="90" spans="1:7" ht="9.75">
      <c r="A90" s="461" t="s">
        <v>406</v>
      </c>
      <c r="B90" s="467" t="s">
        <v>51</v>
      </c>
      <c r="C90" s="480" t="s">
        <v>364</v>
      </c>
      <c r="D90" s="166">
        <f aca="true" t="shared" si="1" ref="D90:F91">SUM(D92+D100+D102+D104+D106+D108+D110+D112)</f>
        <v>183607</v>
      </c>
      <c r="E90" s="478">
        <f t="shared" si="1"/>
        <v>183607</v>
      </c>
      <c r="F90" s="478">
        <f t="shared" si="1"/>
        <v>183607</v>
      </c>
      <c r="G90" s="138"/>
    </row>
    <row r="91" spans="1:7" ht="9.75">
      <c r="A91" s="462"/>
      <c r="B91" s="468"/>
      <c r="C91" s="481"/>
      <c r="D91" s="166">
        <f t="shared" si="1"/>
        <v>0</v>
      </c>
      <c r="E91" s="479">
        <f t="shared" si="1"/>
        <v>0</v>
      </c>
      <c r="F91" s="479">
        <f t="shared" si="1"/>
        <v>0</v>
      </c>
      <c r="G91" s="138"/>
    </row>
    <row r="92" spans="1:7" ht="9.75">
      <c r="A92" s="461" t="s">
        <v>634</v>
      </c>
      <c r="B92" s="467" t="s">
        <v>617</v>
      </c>
      <c r="C92" s="480" t="s">
        <v>365</v>
      </c>
      <c r="D92" s="167">
        <f aca="true" t="shared" si="2" ref="D92:F93">SUM(D94+D96+D98)</f>
        <v>0</v>
      </c>
      <c r="E92" s="478">
        <f t="shared" si="2"/>
        <v>0</v>
      </c>
      <c r="F92" s="478">
        <f t="shared" si="2"/>
        <v>0</v>
      </c>
      <c r="G92" s="138"/>
    </row>
    <row r="93" spans="1:7" ht="9.75">
      <c r="A93" s="462"/>
      <c r="B93" s="468"/>
      <c r="C93" s="481"/>
      <c r="D93" s="167">
        <f t="shared" si="2"/>
        <v>0</v>
      </c>
      <c r="E93" s="479">
        <f t="shared" si="2"/>
        <v>0</v>
      </c>
      <c r="F93" s="479">
        <f t="shared" si="2"/>
        <v>0</v>
      </c>
      <c r="G93" s="138"/>
    </row>
    <row r="94" spans="1:6" ht="9.75">
      <c r="A94" s="455" t="s">
        <v>635</v>
      </c>
      <c r="B94" s="459" t="s">
        <v>618</v>
      </c>
      <c r="C94" s="455" t="s">
        <v>366</v>
      </c>
      <c r="D94" s="67"/>
      <c r="E94" s="453">
        <f>D94-D95</f>
        <v>0</v>
      </c>
      <c r="F94" s="451"/>
    </row>
    <row r="95" spans="1:6" ht="9.75">
      <c r="A95" s="456"/>
      <c r="B95" s="460"/>
      <c r="C95" s="456"/>
      <c r="D95" s="67"/>
      <c r="E95" s="454"/>
      <c r="F95" s="452"/>
    </row>
    <row r="96" spans="1:6" ht="9.75">
      <c r="A96" s="455" t="s">
        <v>636</v>
      </c>
      <c r="B96" s="459" t="s">
        <v>623</v>
      </c>
      <c r="C96" s="455" t="s">
        <v>367</v>
      </c>
      <c r="D96" s="67"/>
      <c r="E96" s="453">
        <f>D96-D97</f>
        <v>0</v>
      </c>
      <c r="F96" s="451"/>
    </row>
    <row r="97" spans="1:6" ht="9.75">
      <c r="A97" s="456"/>
      <c r="B97" s="460"/>
      <c r="C97" s="456"/>
      <c r="D97" s="67"/>
      <c r="E97" s="454"/>
      <c r="F97" s="452"/>
    </row>
    <row r="98" spans="1:6" ht="9.75">
      <c r="A98" s="455" t="s">
        <v>637</v>
      </c>
      <c r="B98" s="459" t="s">
        <v>619</v>
      </c>
      <c r="C98" s="455" t="s">
        <v>368</v>
      </c>
      <c r="D98" s="67"/>
      <c r="E98" s="453">
        <f>D98-D99</f>
        <v>0</v>
      </c>
      <c r="F98" s="451"/>
    </row>
    <row r="99" spans="1:6" ht="9.75">
      <c r="A99" s="456"/>
      <c r="B99" s="460"/>
      <c r="C99" s="456"/>
      <c r="D99" s="67"/>
      <c r="E99" s="454"/>
      <c r="F99" s="452"/>
    </row>
    <row r="100" spans="1:6" s="138" customFormat="1" ht="9.75">
      <c r="A100" s="455" t="s">
        <v>217</v>
      </c>
      <c r="B100" s="459" t="s">
        <v>52</v>
      </c>
      <c r="C100" s="465" t="s">
        <v>369</v>
      </c>
      <c r="D100" s="67"/>
      <c r="E100" s="453">
        <f>D100-D101</f>
        <v>0</v>
      </c>
      <c r="F100" s="451"/>
    </row>
    <row r="101" spans="1:6" s="138" customFormat="1" ht="9.75">
      <c r="A101" s="456"/>
      <c r="B101" s="460"/>
      <c r="C101" s="466"/>
      <c r="D101" s="67"/>
      <c r="E101" s="454"/>
      <c r="F101" s="452"/>
    </row>
    <row r="102" spans="1:6" ht="9.75">
      <c r="A102" s="455" t="s">
        <v>356</v>
      </c>
      <c r="B102" s="459" t="s">
        <v>620</v>
      </c>
      <c r="C102" s="455" t="s">
        <v>370</v>
      </c>
      <c r="D102" s="67"/>
      <c r="E102" s="453">
        <f>D102-D103</f>
        <v>0</v>
      </c>
      <c r="F102" s="451"/>
    </row>
    <row r="103" spans="1:6" ht="9.75">
      <c r="A103" s="456"/>
      <c r="B103" s="460"/>
      <c r="C103" s="456"/>
      <c r="D103" s="67"/>
      <c r="E103" s="454"/>
      <c r="F103" s="452"/>
    </row>
    <row r="104" spans="1:6" ht="9.75">
      <c r="A104" s="455" t="s">
        <v>358</v>
      </c>
      <c r="B104" s="459" t="s">
        <v>621</v>
      </c>
      <c r="C104" s="455" t="s">
        <v>371</v>
      </c>
      <c r="D104" s="67"/>
      <c r="E104" s="453"/>
      <c r="F104" s="451"/>
    </row>
    <row r="105" spans="1:6" ht="9.75">
      <c r="A105" s="456"/>
      <c r="B105" s="460"/>
      <c r="C105" s="456"/>
      <c r="D105" s="67"/>
      <c r="E105" s="454"/>
      <c r="F105" s="452"/>
    </row>
    <row r="106" spans="1:6" ht="9.75">
      <c r="A106" s="455" t="s">
        <v>360</v>
      </c>
      <c r="B106" s="457" t="s">
        <v>198</v>
      </c>
      <c r="C106" s="455" t="s">
        <v>372</v>
      </c>
      <c r="D106" s="67"/>
      <c r="E106" s="453">
        <f>D106-D107</f>
        <v>0</v>
      </c>
      <c r="F106" s="451"/>
    </row>
    <row r="107" spans="1:6" ht="9.75">
      <c r="A107" s="456"/>
      <c r="B107" s="458"/>
      <c r="C107" s="456"/>
      <c r="D107" s="67"/>
      <c r="E107" s="454"/>
      <c r="F107" s="452"/>
    </row>
    <row r="108" spans="1:6" ht="9.75">
      <c r="A108" s="455" t="s">
        <v>346</v>
      </c>
      <c r="B108" s="457" t="s">
        <v>622</v>
      </c>
      <c r="C108" s="455" t="s">
        <v>373</v>
      </c>
      <c r="D108" s="67"/>
      <c r="E108" s="453">
        <f>D108-D109</f>
        <v>0</v>
      </c>
      <c r="F108" s="451"/>
    </row>
    <row r="109" spans="1:6" ht="9.75">
      <c r="A109" s="456"/>
      <c r="B109" s="458"/>
      <c r="C109" s="456"/>
      <c r="D109" s="67"/>
      <c r="E109" s="454"/>
      <c r="F109" s="452"/>
    </row>
    <row r="110" spans="1:6" ht="9.75">
      <c r="A110" s="455" t="s">
        <v>348</v>
      </c>
      <c r="B110" s="457" t="s">
        <v>199</v>
      </c>
      <c r="C110" s="455" t="s">
        <v>374</v>
      </c>
      <c r="D110" s="67"/>
      <c r="E110" s="453">
        <f>D110-D111</f>
        <v>0</v>
      </c>
      <c r="F110" s="451"/>
    </row>
    <row r="111" spans="1:6" ht="9.75">
      <c r="A111" s="456"/>
      <c r="B111" s="458"/>
      <c r="C111" s="456"/>
      <c r="D111" s="67"/>
      <c r="E111" s="454"/>
      <c r="F111" s="452"/>
    </row>
    <row r="112" spans="1:6" ht="9.75">
      <c r="A112" s="455" t="s">
        <v>218</v>
      </c>
      <c r="B112" s="457" t="s">
        <v>200</v>
      </c>
      <c r="C112" s="455" t="s">
        <v>375</v>
      </c>
      <c r="D112" s="67">
        <v>183607</v>
      </c>
      <c r="E112" s="453">
        <f>D112-D113</f>
        <v>183607</v>
      </c>
      <c r="F112" s="451">
        <v>183607</v>
      </c>
    </row>
    <row r="113" spans="1:6" ht="9.75">
      <c r="A113" s="456"/>
      <c r="B113" s="458"/>
      <c r="C113" s="456"/>
      <c r="D113" s="67"/>
      <c r="E113" s="454"/>
      <c r="F113" s="452"/>
    </row>
    <row r="114" spans="1:6" s="138" customFormat="1" ht="9">
      <c r="A114" s="461" t="s">
        <v>339</v>
      </c>
      <c r="B114" s="463" t="s">
        <v>53</v>
      </c>
      <c r="C114" s="480" t="s">
        <v>376</v>
      </c>
      <c r="D114" s="165">
        <f aca="true" t="shared" si="3" ref="D114:F115">SUM(D116+D124+D126+D128+D130+D132+D134+D136+D138)</f>
        <v>7817097</v>
      </c>
      <c r="E114" s="472">
        <f t="shared" si="3"/>
        <v>6801998</v>
      </c>
      <c r="F114" s="472">
        <f t="shared" si="3"/>
        <v>4059600</v>
      </c>
    </row>
    <row r="115" spans="1:6" s="138" customFormat="1" ht="9">
      <c r="A115" s="462"/>
      <c r="B115" s="464"/>
      <c r="C115" s="481"/>
      <c r="D115" s="165">
        <f t="shared" si="3"/>
        <v>1015099</v>
      </c>
      <c r="E115" s="473">
        <f t="shared" si="3"/>
        <v>0</v>
      </c>
      <c r="F115" s="473">
        <f t="shared" si="3"/>
        <v>0</v>
      </c>
    </row>
    <row r="116" spans="1:6" s="138" customFormat="1" ht="9">
      <c r="A116" s="461" t="s">
        <v>638</v>
      </c>
      <c r="B116" s="463" t="s">
        <v>438</v>
      </c>
      <c r="C116" s="480" t="s">
        <v>377</v>
      </c>
      <c r="D116" s="165">
        <f aca="true" t="shared" si="4" ref="D116:F117">SUM(D118+D120+D122)</f>
        <v>7621995</v>
      </c>
      <c r="E116" s="472">
        <f t="shared" si="4"/>
        <v>6606896</v>
      </c>
      <c r="F116" s="472">
        <f t="shared" si="4"/>
        <v>3546234</v>
      </c>
    </row>
    <row r="117" spans="1:6" s="138" customFormat="1" ht="9">
      <c r="A117" s="462"/>
      <c r="B117" s="464"/>
      <c r="C117" s="481"/>
      <c r="D117" s="165">
        <f t="shared" si="4"/>
        <v>1015099</v>
      </c>
      <c r="E117" s="473">
        <f t="shared" si="4"/>
        <v>0</v>
      </c>
      <c r="F117" s="473">
        <f t="shared" si="4"/>
        <v>0</v>
      </c>
    </row>
    <row r="118" spans="1:6" s="155" customFormat="1" ht="9.75">
      <c r="A118" s="465" t="s">
        <v>635</v>
      </c>
      <c r="B118" s="459" t="s">
        <v>618</v>
      </c>
      <c r="C118" s="465" t="s">
        <v>379</v>
      </c>
      <c r="D118" s="154">
        <v>37254</v>
      </c>
      <c r="E118" s="474">
        <f>D118-D119</f>
        <v>37254</v>
      </c>
      <c r="F118" s="476">
        <v>452568</v>
      </c>
    </row>
    <row r="119" spans="1:6" s="155" customFormat="1" ht="9.75">
      <c r="A119" s="466"/>
      <c r="B119" s="460"/>
      <c r="C119" s="466"/>
      <c r="D119" s="154"/>
      <c r="E119" s="475"/>
      <c r="F119" s="477"/>
    </row>
    <row r="120" spans="1:6" ht="9.75">
      <c r="A120" s="455" t="s">
        <v>636</v>
      </c>
      <c r="B120" s="459" t="s">
        <v>623</v>
      </c>
      <c r="C120" s="455" t="s">
        <v>380</v>
      </c>
      <c r="D120" s="67"/>
      <c r="E120" s="453">
        <f>D120-D121</f>
        <v>0</v>
      </c>
      <c r="F120" s="451"/>
    </row>
    <row r="121" spans="1:6" ht="9.75">
      <c r="A121" s="456"/>
      <c r="B121" s="460"/>
      <c r="C121" s="456"/>
      <c r="D121" s="67"/>
      <c r="E121" s="454"/>
      <c r="F121" s="452"/>
    </row>
    <row r="122" spans="1:6" ht="9.75">
      <c r="A122" s="455" t="s">
        <v>637</v>
      </c>
      <c r="B122" s="459" t="s">
        <v>619</v>
      </c>
      <c r="C122" s="455" t="s">
        <v>381</v>
      </c>
      <c r="D122" s="67">
        <v>7584741</v>
      </c>
      <c r="E122" s="453">
        <f>D122-D123</f>
        <v>6569642</v>
      </c>
      <c r="F122" s="451">
        <v>3093666</v>
      </c>
    </row>
    <row r="123" spans="1:6" ht="9.75">
      <c r="A123" s="456"/>
      <c r="B123" s="460"/>
      <c r="C123" s="456"/>
      <c r="D123" s="67">
        <v>1015099</v>
      </c>
      <c r="E123" s="454"/>
      <c r="F123" s="452"/>
    </row>
    <row r="124" spans="1:6" ht="9.75">
      <c r="A124" s="455" t="s">
        <v>217</v>
      </c>
      <c r="B124" s="459" t="s">
        <v>52</v>
      </c>
      <c r="C124" s="455" t="s">
        <v>382</v>
      </c>
      <c r="D124" s="67"/>
      <c r="E124" s="453">
        <f>D124-D125</f>
        <v>0</v>
      </c>
      <c r="F124" s="451"/>
    </row>
    <row r="125" spans="1:6" ht="9.75">
      <c r="A125" s="456"/>
      <c r="B125" s="460"/>
      <c r="C125" s="456"/>
      <c r="D125" s="67"/>
      <c r="E125" s="454"/>
      <c r="F125" s="452"/>
    </row>
    <row r="126" spans="1:6" ht="9.75">
      <c r="A126" s="455" t="s">
        <v>356</v>
      </c>
      <c r="B126" s="459" t="s">
        <v>620</v>
      </c>
      <c r="C126" s="455" t="s">
        <v>383</v>
      </c>
      <c r="D126" s="67"/>
      <c r="E126" s="453">
        <f>D126-D127</f>
        <v>0</v>
      </c>
      <c r="F126" s="451"/>
    </row>
    <row r="127" spans="1:6" ht="9.75">
      <c r="A127" s="456"/>
      <c r="B127" s="460"/>
      <c r="C127" s="456"/>
      <c r="D127" s="67"/>
      <c r="E127" s="454"/>
      <c r="F127" s="452"/>
    </row>
    <row r="128" spans="1:6" ht="9.75">
      <c r="A128" s="455" t="s">
        <v>358</v>
      </c>
      <c r="B128" s="459" t="s">
        <v>621</v>
      </c>
      <c r="C128" s="455" t="s">
        <v>384</v>
      </c>
      <c r="D128" s="67"/>
      <c r="E128" s="453">
        <f>D128-D129</f>
        <v>0</v>
      </c>
      <c r="F128" s="451"/>
    </row>
    <row r="129" spans="1:6" ht="9.75">
      <c r="A129" s="456"/>
      <c r="B129" s="460"/>
      <c r="C129" s="456"/>
      <c r="D129" s="67"/>
      <c r="E129" s="454"/>
      <c r="F129" s="452"/>
    </row>
    <row r="130" spans="1:6" ht="9.75">
      <c r="A130" s="455" t="s">
        <v>360</v>
      </c>
      <c r="B130" s="457" t="s">
        <v>198</v>
      </c>
      <c r="C130" s="455" t="s">
        <v>385</v>
      </c>
      <c r="D130" s="67"/>
      <c r="E130" s="453">
        <f>D130-D131</f>
        <v>0</v>
      </c>
      <c r="F130" s="451"/>
    </row>
    <row r="131" spans="1:6" ht="9.75">
      <c r="A131" s="456"/>
      <c r="B131" s="458"/>
      <c r="C131" s="456"/>
      <c r="D131" s="67"/>
      <c r="E131" s="454"/>
      <c r="F131" s="452"/>
    </row>
    <row r="132" spans="1:6" ht="9.75">
      <c r="A132" s="455" t="s">
        <v>346</v>
      </c>
      <c r="B132" s="457" t="s">
        <v>526</v>
      </c>
      <c r="C132" s="455" t="s">
        <v>387</v>
      </c>
      <c r="D132" s="67"/>
      <c r="E132" s="453">
        <f>D132-D133</f>
        <v>0</v>
      </c>
      <c r="F132" s="451"/>
    </row>
    <row r="133" spans="1:6" ht="9.75">
      <c r="A133" s="456"/>
      <c r="B133" s="458"/>
      <c r="C133" s="456"/>
      <c r="D133" s="67"/>
      <c r="E133" s="454"/>
      <c r="F133" s="452"/>
    </row>
    <row r="134" spans="1:6" ht="9.75">
      <c r="A134" s="455" t="s">
        <v>348</v>
      </c>
      <c r="B134" s="457" t="s">
        <v>111</v>
      </c>
      <c r="C134" s="455" t="s">
        <v>388</v>
      </c>
      <c r="D134" s="67">
        <v>180577</v>
      </c>
      <c r="E134" s="453">
        <f>D134-D135</f>
        <v>180577</v>
      </c>
      <c r="F134" s="451">
        <v>473865</v>
      </c>
    </row>
    <row r="135" spans="1:6" ht="9.75">
      <c r="A135" s="456"/>
      <c r="B135" s="458"/>
      <c r="C135" s="456"/>
      <c r="D135" s="67"/>
      <c r="E135" s="454"/>
      <c r="F135" s="452"/>
    </row>
    <row r="136" spans="1:6" ht="9.75">
      <c r="A136" s="455" t="s">
        <v>218</v>
      </c>
      <c r="B136" s="459" t="s">
        <v>622</v>
      </c>
      <c r="C136" s="455" t="s">
        <v>389</v>
      </c>
      <c r="D136" s="67"/>
      <c r="E136" s="453">
        <f>D136-D137</f>
        <v>0</v>
      </c>
      <c r="F136" s="451"/>
    </row>
    <row r="137" spans="1:6" ht="9.75">
      <c r="A137" s="456"/>
      <c r="B137" s="460"/>
      <c r="C137" s="456"/>
      <c r="D137" s="67"/>
      <c r="E137" s="454"/>
      <c r="F137" s="452"/>
    </row>
    <row r="138" spans="1:6" ht="9.75">
      <c r="A138" s="455" t="s">
        <v>219</v>
      </c>
      <c r="B138" s="457" t="s">
        <v>199</v>
      </c>
      <c r="C138" s="455" t="s">
        <v>390</v>
      </c>
      <c r="D138" s="67">
        <v>14525</v>
      </c>
      <c r="E138" s="453">
        <f>D138-D139</f>
        <v>14525</v>
      </c>
      <c r="F138" s="451">
        <v>39501</v>
      </c>
    </row>
    <row r="139" spans="1:6" ht="9.75">
      <c r="A139" s="456"/>
      <c r="B139" s="458"/>
      <c r="C139" s="456"/>
      <c r="D139" s="67"/>
      <c r="E139" s="454"/>
      <c r="F139" s="452"/>
    </row>
    <row r="140" spans="1:6" ht="9.75">
      <c r="A140" s="461" t="s">
        <v>419</v>
      </c>
      <c r="B140" s="467" t="s">
        <v>624</v>
      </c>
      <c r="C140" s="480" t="s">
        <v>642</v>
      </c>
      <c r="D140" s="165">
        <f aca="true" t="shared" si="5" ref="D140:F141">SUM(D142+D144+D146+D148)</f>
        <v>1595867</v>
      </c>
      <c r="E140" s="472">
        <f t="shared" si="5"/>
        <v>1595867</v>
      </c>
      <c r="F140" s="472">
        <f t="shared" si="5"/>
        <v>1625355</v>
      </c>
    </row>
    <row r="141" spans="1:6" ht="9.75">
      <c r="A141" s="462"/>
      <c r="B141" s="468"/>
      <c r="C141" s="481"/>
      <c r="D141" s="165">
        <f t="shared" si="5"/>
        <v>0</v>
      </c>
      <c r="E141" s="473">
        <f t="shared" si="5"/>
        <v>0</v>
      </c>
      <c r="F141" s="473">
        <f t="shared" si="5"/>
        <v>0</v>
      </c>
    </row>
    <row r="142" spans="1:6" ht="9.75">
      <c r="A142" s="455" t="s">
        <v>639</v>
      </c>
      <c r="B142" s="459" t="s">
        <v>625</v>
      </c>
      <c r="C142" s="455" t="s">
        <v>643</v>
      </c>
      <c r="D142" s="67"/>
      <c r="E142" s="453">
        <f>D142-D143</f>
        <v>0</v>
      </c>
      <c r="F142" s="451"/>
    </row>
    <row r="143" spans="1:6" ht="9.75">
      <c r="A143" s="456"/>
      <c r="B143" s="460"/>
      <c r="C143" s="456"/>
      <c r="D143" s="67"/>
      <c r="E143" s="454"/>
      <c r="F143" s="452"/>
    </row>
    <row r="144" spans="1:6" ht="9.75">
      <c r="A144" s="455" t="s">
        <v>217</v>
      </c>
      <c r="B144" s="459" t="s">
        <v>626</v>
      </c>
      <c r="C144" s="455" t="s">
        <v>644</v>
      </c>
      <c r="D144" s="67">
        <v>1595867</v>
      </c>
      <c r="E144" s="453">
        <f>D144-D145</f>
        <v>1595867</v>
      </c>
      <c r="F144" s="451">
        <v>1625355</v>
      </c>
    </row>
    <row r="145" spans="1:6" ht="9.75">
      <c r="A145" s="456"/>
      <c r="B145" s="460"/>
      <c r="C145" s="456"/>
      <c r="D145" s="67"/>
      <c r="E145" s="454"/>
      <c r="F145" s="452"/>
    </row>
    <row r="146" spans="1:6" ht="9.75">
      <c r="A146" s="455" t="s">
        <v>356</v>
      </c>
      <c r="B146" s="459" t="s">
        <v>780</v>
      </c>
      <c r="C146" s="455" t="s">
        <v>645</v>
      </c>
      <c r="D146" s="67"/>
      <c r="E146" s="453">
        <f>D146-D147</f>
        <v>0</v>
      </c>
      <c r="F146" s="451"/>
    </row>
    <row r="147" spans="1:6" ht="9.75">
      <c r="A147" s="456"/>
      <c r="B147" s="460"/>
      <c r="C147" s="456"/>
      <c r="D147" s="67"/>
      <c r="E147" s="454"/>
      <c r="F147" s="452"/>
    </row>
    <row r="148" spans="1:6" ht="9.75">
      <c r="A148" s="455" t="s">
        <v>358</v>
      </c>
      <c r="B148" s="459" t="s">
        <v>204</v>
      </c>
      <c r="C148" s="455" t="s">
        <v>646</v>
      </c>
      <c r="D148" s="67"/>
      <c r="E148" s="453">
        <f>D148-D149</f>
        <v>0</v>
      </c>
      <c r="F148" s="451"/>
    </row>
    <row r="149" spans="1:6" ht="9.75">
      <c r="A149" s="456"/>
      <c r="B149" s="460"/>
      <c r="C149" s="456"/>
      <c r="D149" s="67"/>
      <c r="E149" s="454"/>
      <c r="F149" s="452"/>
    </row>
    <row r="150" spans="1:6" ht="9.75">
      <c r="A150" s="461" t="s">
        <v>118</v>
      </c>
      <c r="B150" s="467" t="s">
        <v>627</v>
      </c>
      <c r="C150" s="480" t="s">
        <v>647</v>
      </c>
      <c r="D150" s="165">
        <f aca="true" t="shared" si="6" ref="D150:F151">SUM(D152+D154)</f>
        <v>1433846</v>
      </c>
      <c r="E150" s="472">
        <f t="shared" si="6"/>
        <v>1433846</v>
      </c>
      <c r="F150" s="472">
        <f t="shared" si="6"/>
        <v>513687</v>
      </c>
    </row>
    <row r="151" spans="1:6" ht="9.75">
      <c r="A151" s="462"/>
      <c r="B151" s="468"/>
      <c r="C151" s="481"/>
      <c r="D151" s="165">
        <f t="shared" si="6"/>
        <v>0</v>
      </c>
      <c r="E151" s="473">
        <f t="shared" si="6"/>
        <v>0</v>
      </c>
      <c r="F151" s="473">
        <f t="shared" si="6"/>
        <v>0</v>
      </c>
    </row>
    <row r="152" spans="1:6" ht="9.75">
      <c r="A152" s="469" t="s">
        <v>640</v>
      </c>
      <c r="B152" s="457" t="s">
        <v>202</v>
      </c>
      <c r="C152" s="455" t="s">
        <v>648</v>
      </c>
      <c r="D152" s="67">
        <v>20914</v>
      </c>
      <c r="E152" s="453">
        <f>D152-D153</f>
        <v>20914</v>
      </c>
      <c r="F152" s="451">
        <v>21169</v>
      </c>
    </row>
    <row r="153" spans="1:6" ht="9.75">
      <c r="A153" s="470"/>
      <c r="B153" s="458"/>
      <c r="C153" s="456"/>
      <c r="D153" s="67"/>
      <c r="E153" s="454"/>
      <c r="F153" s="452"/>
    </row>
    <row r="154" spans="1:6" ht="9.75">
      <c r="A154" s="455" t="s">
        <v>217</v>
      </c>
      <c r="B154" s="457" t="s">
        <v>201</v>
      </c>
      <c r="C154" s="455" t="s">
        <v>649</v>
      </c>
      <c r="D154" s="67">
        <v>1412932</v>
      </c>
      <c r="E154" s="453">
        <f>D154-D155</f>
        <v>1412932</v>
      </c>
      <c r="F154" s="451">
        <v>492518</v>
      </c>
    </row>
    <row r="155" spans="1:6" ht="9.75">
      <c r="A155" s="456"/>
      <c r="B155" s="458"/>
      <c r="C155" s="456"/>
      <c r="D155" s="67"/>
      <c r="E155" s="454"/>
      <c r="F155" s="452"/>
    </row>
    <row r="156" spans="1:6" ht="9.75">
      <c r="A156" s="461" t="s">
        <v>351</v>
      </c>
      <c r="B156" s="467" t="s">
        <v>628</v>
      </c>
      <c r="C156" s="480" t="s">
        <v>650</v>
      </c>
      <c r="D156" s="165">
        <f aca="true" t="shared" si="7" ref="D156:F157">SUM(D158+D160+D162+D164)</f>
        <v>148674</v>
      </c>
      <c r="E156" s="472">
        <f t="shared" si="7"/>
        <v>148674</v>
      </c>
      <c r="F156" s="472">
        <f t="shared" si="7"/>
        <v>19404</v>
      </c>
    </row>
    <row r="157" spans="1:6" ht="9.75">
      <c r="A157" s="462"/>
      <c r="B157" s="468"/>
      <c r="C157" s="481"/>
      <c r="D157" s="165">
        <f t="shared" si="7"/>
        <v>0</v>
      </c>
      <c r="E157" s="473">
        <f t="shared" si="7"/>
        <v>0</v>
      </c>
      <c r="F157" s="473">
        <f t="shared" si="7"/>
        <v>0</v>
      </c>
    </row>
    <row r="158" spans="1:6" ht="9.75">
      <c r="A158" s="469" t="s">
        <v>641</v>
      </c>
      <c r="B158" s="457" t="s">
        <v>112</v>
      </c>
      <c r="C158" s="455" t="s">
        <v>651</v>
      </c>
      <c r="D158" s="67"/>
      <c r="E158" s="453">
        <f>D158-D159</f>
        <v>0</v>
      </c>
      <c r="F158" s="451"/>
    </row>
    <row r="159" spans="1:6" ht="9.75">
      <c r="A159" s="470"/>
      <c r="B159" s="458"/>
      <c r="C159" s="456"/>
      <c r="D159" s="67"/>
      <c r="E159" s="454"/>
      <c r="F159" s="452"/>
    </row>
    <row r="160" spans="1:6" ht="9.75">
      <c r="A160" s="455" t="s">
        <v>217</v>
      </c>
      <c r="B160" s="457" t="s">
        <v>113</v>
      </c>
      <c r="C160" s="455" t="s">
        <v>652</v>
      </c>
      <c r="D160" s="67">
        <v>148674</v>
      </c>
      <c r="E160" s="453">
        <f>D160-D161</f>
        <v>148674</v>
      </c>
      <c r="F160" s="451">
        <v>19404</v>
      </c>
    </row>
    <row r="161" spans="1:6" ht="9.75">
      <c r="A161" s="456"/>
      <c r="B161" s="458"/>
      <c r="C161" s="456"/>
      <c r="D161" s="67"/>
      <c r="E161" s="454"/>
      <c r="F161" s="452"/>
    </row>
    <row r="162" spans="1:6" ht="9.75">
      <c r="A162" s="455" t="s">
        <v>356</v>
      </c>
      <c r="B162" s="457" t="s">
        <v>114</v>
      </c>
      <c r="C162" s="455" t="s">
        <v>653</v>
      </c>
      <c r="D162" s="67"/>
      <c r="E162" s="453">
        <f>D162-D163</f>
        <v>0</v>
      </c>
      <c r="F162" s="451"/>
    </row>
    <row r="163" spans="1:6" ht="9.75">
      <c r="A163" s="456"/>
      <c r="B163" s="458"/>
      <c r="C163" s="456"/>
      <c r="D163" s="67"/>
      <c r="E163" s="454"/>
      <c r="F163" s="452"/>
    </row>
    <row r="164" spans="1:6" ht="9.75">
      <c r="A164" s="455" t="s">
        <v>358</v>
      </c>
      <c r="B164" s="457" t="s">
        <v>115</v>
      </c>
      <c r="C164" s="455" t="s">
        <v>654</v>
      </c>
      <c r="D164" s="67"/>
      <c r="E164" s="453">
        <f>D164-D165</f>
        <v>0</v>
      </c>
      <c r="F164" s="451"/>
    </row>
    <row r="165" spans="1:6" ht="9.75">
      <c r="A165" s="456"/>
      <c r="B165" s="458"/>
      <c r="C165" s="456"/>
      <c r="D165" s="67"/>
      <c r="E165" s="454"/>
      <c r="F165" s="452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44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495" t="s">
        <v>126</v>
      </c>
      <c r="B1" s="495"/>
      <c r="C1" s="495"/>
      <c r="D1" s="495"/>
      <c r="E1" s="495"/>
      <c r="F1" s="64"/>
    </row>
    <row r="2" spans="1:6" s="30" customFormat="1" ht="15.75">
      <c r="A2" s="500" t="s">
        <v>215</v>
      </c>
      <c r="B2" s="501"/>
      <c r="C2" s="496" t="s">
        <v>812</v>
      </c>
      <c r="D2" s="497"/>
      <c r="E2" s="498"/>
      <c r="F2" s="132"/>
    </row>
    <row r="3" spans="1:6" ht="15.75">
      <c r="A3" s="484" t="s">
        <v>214</v>
      </c>
      <c r="B3" s="494"/>
      <c r="C3" s="491" t="s">
        <v>813</v>
      </c>
      <c r="D3" s="503"/>
      <c r="E3" s="386"/>
      <c r="F3" s="132"/>
    </row>
    <row r="4" spans="1:5" ht="15.75">
      <c r="A4" s="499" t="s">
        <v>476</v>
      </c>
      <c r="B4" s="499"/>
      <c r="C4" s="419" t="str">
        <f>IF(ISBLANK(Polročná_správa!B12),"  ",Polročná_správa!B12)</f>
        <v>CEMMAC a.s.</v>
      </c>
      <c r="D4" s="319"/>
      <c r="E4" s="320"/>
    </row>
    <row r="5" spans="1:5" ht="15.75">
      <c r="A5" s="499" t="s">
        <v>292</v>
      </c>
      <c r="B5" s="502"/>
      <c r="C5" s="419" t="str">
        <f>IF(ISBLANK(Polročná_správa!E6),"  ",Polročná_správa!E6)</f>
        <v>31412106</v>
      </c>
      <c r="D5" s="319"/>
      <c r="E5" s="320"/>
    </row>
    <row r="7" spans="1:5" ht="36">
      <c r="A7" s="40" t="s">
        <v>205</v>
      </c>
      <c r="B7" s="40" t="s">
        <v>239</v>
      </c>
      <c r="C7" s="41" t="s">
        <v>216</v>
      </c>
      <c r="D7" s="40" t="s">
        <v>308</v>
      </c>
      <c r="E7" s="40" t="s">
        <v>787</v>
      </c>
    </row>
    <row r="8" spans="1:5" ht="9.75">
      <c r="A8" s="42"/>
      <c r="B8" s="109" t="s">
        <v>236</v>
      </c>
      <c r="C8" s="106" t="s">
        <v>655</v>
      </c>
      <c r="D8" s="166">
        <f>D9+D30+D70</f>
        <v>36011758</v>
      </c>
      <c r="E8" s="166">
        <f>E9+E30+E70</f>
        <v>34066552</v>
      </c>
    </row>
    <row r="9" spans="1:5" ht="9.75">
      <c r="A9" s="42" t="s">
        <v>310</v>
      </c>
      <c r="B9" s="43" t="s">
        <v>237</v>
      </c>
      <c r="C9" s="44" t="s">
        <v>656</v>
      </c>
      <c r="D9" s="166">
        <f>D10+D14+D15+D16+D19+D22+D26+D29</f>
        <v>24644567</v>
      </c>
      <c r="E9" s="166">
        <f>E10+E14+E15+E16+E19+E22+E26+E29</f>
        <v>25238944</v>
      </c>
    </row>
    <row r="10" spans="1:5" ht="9.75">
      <c r="A10" s="42" t="s">
        <v>391</v>
      </c>
      <c r="B10" s="43" t="s">
        <v>222</v>
      </c>
      <c r="C10" s="44" t="s">
        <v>657</v>
      </c>
      <c r="D10" s="166">
        <f>SUM(D11:D13)</f>
        <v>16414080</v>
      </c>
      <c r="E10" s="166">
        <f>SUM(E11:E13)</f>
        <v>16414080</v>
      </c>
    </row>
    <row r="11" spans="1:5" ht="9.75">
      <c r="A11" s="110" t="s">
        <v>658</v>
      </c>
      <c r="B11" s="45" t="s">
        <v>222</v>
      </c>
      <c r="C11" s="36" t="s">
        <v>659</v>
      </c>
      <c r="D11" s="67">
        <v>16414080</v>
      </c>
      <c r="E11" s="67">
        <v>16414080</v>
      </c>
    </row>
    <row r="12" spans="1:5" ht="9.75">
      <c r="A12" s="111" t="s">
        <v>217</v>
      </c>
      <c r="B12" s="45" t="s">
        <v>223</v>
      </c>
      <c r="C12" s="36" t="s">
        <v>660</v>
      </c>
      <c r="D12" s="67"/>
      <c r="E12" s="67"/>
    </row>
    <row r="13" spans="1:5" ht="9.75">
      <c r="A13" s="111" t="s">
        <v>356</v>
      </c>
      <c r="B13" s="45" t="s">
        <v>173</v>
      </c>
      <c r="C13" s="36" t="s">
        <v>661</v>
      </c>
      <c r="D13" s="67"/>
      <c r="E13" s="67"/>
    </row>
    <row r="14" spans="1:5" ht="9.75">
      <c r="A14" s="42" t="s">
        <v>402</v>
      </c>
      <c r="B14" s="43" t="s">
        <v>224</v>
      </c>
      <c r="C14" s="162" t="s">
        <v>662</v>
      </c>
      <c r="D14" s="67">
        <v>2310728</v>
      </c>
      <c r="E14" s="67">
        <v>2310728</v>
      </c>
    </row>
    <row r="15" spans="1:5" ht="9.75">
      <c r="A15" s="42" t="s">
        <v>403</v>
      </c>
      <c r="B15" s="43" t="s">
        <v>431</v>
      </c>
      <c r="C15" s="162" t="s">
        <v>663</v>
      </c>
      <c r="D15" s="67">
        <v>189816</v>
      </c>
      <c r="E15" s="67">
        <v>189816</v>
      </c>
    </row>
    <row r="16" spans="1:5" ht="9.75">
      <c r="A16" s="42" t="s">
        <v>404</v>
      </c>
      <c r="B16" s="43" t="s">
        <v>664</v>
      </c>
      <c r="C16" s="162" t="s">
        <v>665</v>
      </c>
      <c r="D16" s="166">
        <f>SUM(D17+D18)</f>
        <v>3282816</v>
      </c>
      <c r="E16" s="166">
        <f>SUM(E17+E18)</f>
        <v>3282816</v>
      </c>
    </row>
    <row r="17" spans="1:5" ht="9.75">
      <c r="A17" s="111" t="s">
        <v>666</v>
      </c>
      <c r="B17" s="45" t="s">
        <v>667</v>
      </c>
      <c r="C17" s="36" t="s">
        <v>668</v>
      </c>
      <c r="D17" s="67">
        <v>3282816</v>
      </c>
      <c r="E17" s="67">
        <v>3282816</v>
      </c>
    </row>
    <row r="18" spans="1:5" ht="9.75" customHeight="1">
      <c r="A18" s="111" t="s">
        <v>217</v>
      </c>
      <c r="B18" s="45" t="s">
        <v>669</v>
      </c>
      <c r="C18" s="36" t="s">
        <v>670</v>
      </c>
      <c r="D18" s="67"/>
      <c r="E18" s="67"/>
    </row>
    <row r="19" spans="1:5" ht="9.75">
      <c r="A19" s="42" t="s">
        <v>405</v>
      </c>
      <c r="B19" s="43" t="s">
        <v>671</v>
      </c>
      <c r="C19" s="44" t="s">
        <v>672</v>
      </c>
      <c r="D19" s="166">
        <f>SUM(D20+D21)</f>
        <v>1076291</v>
      </c>
      <c r="E19" s="166">
        <f>SUM(E20+E21)</f>
        <v>1076291</v>
      </c>
    </row>
    <row r="20" spans="1:5" ht="9.75">
      <c r="A20" s="111" t="s">
        <v>673</v>
      </c>
      <c r="B20" s="45" t="s">
        <v>674</v>
      </c>
      <c r="C20" s="36" t="s">
        <v>675</v>
      </c>
      <c r="D20" s="67"/>
      <c r="E20" s="67"/>
    </row>
    <row r="21" spans="1:5" ht="9.75">
      <c r="A21" s="111" t="s">
        <v>217</v>
      </c>
      <c r="B21" s="45" t="s">
        <v>676</v>
      </c>
      <c r="C21" s="36" t="s">
        <v>677</v>
      </c>
      <c r="D21" s="67">
        <v>1076291</v>
      </c>
      <c r="E21" s="67">
        <v>1076291</v>
      </c>
    </row>
    <row r="22" spans="1:5" ht="9.75">
      <c r="A22" s="42" t="s">
        <v>678</v>
      </c>
      <c r="B22" s="43" t="s">
        <v>679</v>
      </c>
      <c r="C22" s="44" t="s">
        <v>680</v>
      </c>
      <c r="D22" s="166">
        <f>SUM(D23+D24+D25)</f>
        <v>0</v>
      </c>
      <c r="E22" s="166">
        <f>SUM(E23+E24+E25)</f>
        <v>0</v>
      </c>
    </row>
    <row r="23" spans="1:5" ht="9.75">
      <c r="A23" s="111" t="s">
        <v>681</v>
      </c>
      <c r="B23" s="45" t="s">
        <v>225</v>
      </c>
      <c r="C23" s="36" t="s">
        <v>682</v>
      </c>
      <c r="D23" s="67"/>
      <c r="E23" s="67"/>
    </row>
    <row r="24" spans="1:5" ht="9.75">
      <c r="A24" s="111" t="s">
        <v>217</v>
      </c>
      <c r="B24" s="45" t="s">
        <v>226</v>
      </c>
      <c r="C24" s="36" t="s">
        <v>683</v>
      </c>
      <c r="D24" s="67"/>
      <c r="E24" s="67"/>
    </row>
    <row r="25" spans="1:5" ht="9.75">
      <c r="A25" s="111" t="s">
        <v>356</v>
      </c>
      <c r="B25" s="45" t="s">
        <v>527</v>
      </c>
      <c r="C25" s="36" t="s">
        <v>684</v>
      </c>
      <c r="D25" s="67"/>
      <c r="E25" s="67"/>
    </row>
    <row r="26" spans="1:5" ht="9.75">
      <c r="A26" s="42" t="s">
        <v>685</v>
      </c>
      <c r="B26" s="43" t="s">
        <v>432</v>
      </c>
      <c r="C26" s="44" t="s">
        <v>686</v>
      </c>
      <c r="D26" s="166">
        <f>SUM(D27+D28)</f>
        <v>1965213</v>
      </c>
      <c r="E26" s="166">
        <f>SUM(E27+E28)</f>
        <v>9127</v>
      </c>
    </row>
    <row r="27" spans="1:5" ht="9.75">
      <c r="A27" s="110" t="s">
        <v>687</v>
      </c>
      <c r="B27" s="45" t="s">
        <v>227</v>
      </c>
      <c r="C27" s="36" t="s">
        <v>688</v>
      </c>
      <c r="D27" s="67">
        <v>1965213</v>
      </c>
      <c r="E27" s="67">
        <v>9127</v>
      </c>
    </row>
    <row r="28" spans="1:5" ht="9.75">
      <c r="A28" s="111" t="s">
        <v>217</v>
      </c>
      <c r="B28" s="45" t="s">
        <v>228</v>
      </c>
      <c r="C28" s="36" t="s">
        <v>689</v>
      </c>
      <c r="D28" s="67"/>
      <c r="E28" s="67"/>
    </row>
    <row r="29" spans="1:5" ht="9.75">
      <c r="A29" s="42" t="s">
        <v>690</v>
      </c>
      <c r="B29" s="43" t="s">
        <v>116</v>
      </c>
      <c r="C29" s="44" t="s">
        <v>407</v>
      </c>
      <c r="D29" s="166">
        <f>'P2Súvaha- aktíva'!E10-(D10+D14+D15+D16+D19+D22+D26+D30+D70)</f>
        <v>-594377</v>
      </c>
      <c r="E29" s="166">
        <f>'P2Súvaha- aktíva'!F10-(E10+E14+E15+E16+E19+E22+E26+E30+E70)</f>
        <v>1956086</v>
      </c>
    </row>
    <row r="30" spans="1:5" ht="9.75">
      <c r="A30" s="42" t="s">
        <v>312</v>
      </c>
      <c r="B30" s="43" t="s">
        <v>238</v>
      </c>
      <c r="C30" s="44" t="s">
        <v>408</v>
      </c>
      <c r="D30" s="166">
        <f>D31+D47+D50+D51+D65+D68+D69</f>
        <v>9934409</v>
      </c>
      <c r="E30" s="166">
        <f>E31+E47+E50+E51+E65+E68+E69</f>
        <v>8818196</v>
      </c>
    </row>
    <row r="31" spans="1:7" ht="9.75">
      <c r="A31" s="42" t="s">
        <v>314</v>
      </c>
      <c r="B31" s="43" t="s">
        <v>781</v>
      </c>
      <c r="C31" s="44" t="s">
        <v>409</v>
      </c>
      <c r="D31" s="166">
        <f>SUM(D32+D36+D37+D38+D39+D40+D41+D42+D43+D44+D45+D46)</f>
        <v>1702011</v>
      </c>
      <c r="E31" s="166">
        <f>SUM(E32+E36+E37+E38+E39+E40+E41+E42+E43+E44+E45+E46)</f>
        <v>1702459</v>
      </c>
      <c r="G31" s="107"/>
    </row>
    <row r="32" spans="1:5" ht="9.75">
      <c r="A32" s="42" t="s">
        <v>633</v>
      </c>
      <c r="B32" s="43" t="s">
        <v>691</v>
      </c>
      <c r="C32" s="44" t="s">
        <v>410</v>
      </c>
      <c r="D32" s="166">
        <f>SUM(D33:D35)</f>
        <v>0</v>
      </c>
      <c r="E32" s="166">
        <f>SUM(E33:E35)</f>
        <v>0</v>
      </c>
    </row>
    <row r="33" spans="1:7" ht="19.5">
      <c r="A33" s="111" t="s">
        <v>635</v>
      </c>
      <c r="B33" s="45" t="s">
        <v>692</v>
      </c>
      <c r="C33" s="36" t="s">
        <v>411</v>
      </c>
      <c r="D33" s="67"/>
      <c r="E33" s="67"/>
      <c r="G33" s="107"/>
    </row>
    <row r="34" spans="1:5" ht="19.5">
      <c r="A34" s="111" t="s">
        <v>636</v>
      </c>
      <c r="B34" s="45" t="s">
        <v>693</v>
      </c>
      <c r="C34" s="36" t="s">
        <v>412</v>
      </c>
      <c r="D34" s="67"/>
      <c r="E34" s="67"/>
    </row>
    <row r="35" spans="1:5" ht="9.75">
      <c r="A35" s="111" t="s">
        <v>637</v>
      </c>
      <c r="B35" s="45" t="s">
        <v>694</v>
      </c>
      <c r="C35" s="36" t="s">
        <v>413</v>
      </c>
      <c r="D35" s="67"/>
      <c r="E35" s="67"/>
    </row>
    <row r="36" spans="1:5" ht="9.75">
      <c r="A36" s="111" t="s">
        <v>217</v>
      </c>
      <c r="B36" s="45" t="s">
        <v>52</v>
      </c>
      <c r="C36" s="36" t="s">
        <v>414</v>
      </c>
      <c r="D36" s="67"/>
      <c r="E36" s="67"/>
    </row>
    <row r="37" spans="1:5" ht="9.75">
      <c r="A37" s="111" t="s">
        <v>356</v>
      </c>
      <c r="B37" s="45" t="s">
        <v>695</v>
      </c>
      <c r="C37" s="36" t="s">
        <v>415</v>
      </c>
      <c r="D37" s="67"/>
      <c r="E37" s="67"/>
    </row>
    <row r="38" spans="1:5" ht="19.5">
      <c r="A38" s="111" t="s">
        <v>358</v>
      </c>
      <c r="B38" s="45" t="s">
        <v>696</v>
      </c>
      <c r="C38" s="36" t="s">
        <v>416</v>
      </c>
      <c r="D38" s="67"/>
      <c r="E38" s="67"/>
    </row>
    <row r="39" spans="1:5" ht="9.75">
      <c r="A39" s="111" t="s">
        <v>360</v>
      </c>
      <c r="B39" s="45" t="s">
        <v>435</v>
      </c>
      <c r="C39" s="36" t="s">
        <v>417</v>
      </c>
      <c r="D39" s="67"/>
      <c r="E39" s="67"/>
    </row>
    <row r="40" spans="1:5" ht="9.75">
      <c r="A40" s="111" t="s">
        <v>346</v>
      </c>
      <c r="B40" s="45" t="s">
        <v>229</v>
      </c>
      <c r="C40" s="36" t="s">
        <v>418</v>
      </c>
      <c r="D40" s="67"/>
      <c r="E40" s="67"/>
    </row>
    <row r="41" spans="1:5" ht="9.75">
      <c r="A41" s="111" t="s">
        <v>348</v>
      </c>
      <c r="B41" s="45" t="s">
        <v>433</v>
      </c>
      <c r="C41" s="36" t="s">
        <v>420</v>
      </c>
      <c r="D41" s="67"/>
      <c r="E41" s="67"/>
    </row>
    <row r="42" spans="1:5" ht="9.75">
      <c r="A42" s="111" t="s">
        <v>218</v>
      </c>
      <c r="B42" s="45" t="s">
        <v>434</v>
      </c>
      <c r="C42" s="36" t="s">
        <v>421</v>
      </c>
      <c r="D42" s="67"/>
      <c r="E42" s="67"/>
    </row>
    <row r="43" spans="1:5" ht="9.75">
      <c r="A43" s="111" t="s">
        <v>219</v>
      </c>
      <c r="B43" s="45" t="s">
        <v>230</v>
      </c>
      <c r="C43" s="36" t="s">
        <v>422</v>
      </c>
      <c r="D43" s="67">
        <v>3049</v>
      </c>
      <c r="E43" s="67">
        <v>3498</v>
      </c>
    </row>
    <row r="44" spans="1:5" ht="9.75">
      <c r="A44" s="111" t="s">
        <v>240</v>
      </c>
      <c r="B44" s="45" t="s">
        <v>697</v>
      </c>
      <c r="C44" s="36" t="s">
        <v>423</v>
      </c>
      <c r="D44" s="67">
        <v>330319</v>
      </c>
      <c r="E44" s="67">
        <v>330318</v>
      </c>
    </row>
    <row r="45" spans="1:5" ht="9.75">
      <c r="A45" s="111" t="s">
        <v>54</v>
      </c>
      <c r="B45" s="45" t="s">
        <v>698</v>
      </c>
      <c r="C45" s="36" t="s">
        <v>117</v>
      </c>
      <c r="D45" s="67"/>
      <c r="E45" s="67"/>
    </row>
    <row r="46" spans="1:5" ht="9.75">
      <c r="A46" s="111" t="s">
        <v>699</v>
      </c>
      <c r="B46" s="45" t="s">
        <v>231</v>
      </c>
      <c r="C46" s="36" t="s">
        <v>424</v>
      </c>
      <c r="D46" s="67">
        <v>1368643</v>
      </c>
      <c r="E46" s="67">
        <v>1368643</v>
      </c>
    </row>
    <row r="47" spans="1:5" ht="9.75">
      <c r="A47" s="42" t="s">
        <v>406</v>
      </c>
      <c r="B47" s="43" t="s">
        <v>700</v>
      </c>
      <c r="C47" s="44" t="s">
        <v>425</v>
      </c>
      <c r="D47" s="166">
        <f>D48+D49</f>
        <v>432047</v>
      </c>
      <c r="E47" s="166">
        <f>E48+E49</f>
        <v>401133</v>
      </c>
    </row>
    <row r="48" spans="1:5" ht="9.75">
      <c r="A48" s="110" t="s">
        <v>634</v>
      </c>
      <c r="B48" s="45" t="s">
        <v>701</v>
      </c>
      <c r="C48" s="36" t="s">
        <v>55</v>
      </c>
      <c r="D48" s="67">
        <v>154572</v>
      </c>
      <c r="E48" s="67">
        <v>123658</v>
      </c>
    </row>
    <row r="49" spans="1:5" ht="9.75">
      <c r="A49" s="110" t="s">
        <v>217</v>
      </c>
      <c r="B49" s="45" t="s">
        <v>702</v>
      </c>
      <c r="C49" s="36" t="s">
        <v>121</v>
      </c>
      <c r="D49" s="67">
        <v>277475</v>
      </c>
      <c r="E49" s="67">
        <v>277475</v>
      </c>
    </row>
    <row r="50" spans="1:5" ht="9.75">
      <c r="A50" s="42" t="s">
        <v>339</v>
      </c>
      <c r="B50" s="43" t="s">
        <v>703</v>
      </c>
      <c r="C50" s="44" t="s">
        <v>704</v>
      </c>
      <c r="D50" s="135">
        <v>1375000</v>
      </c>
      <c r="E50" s="153">
        <v>1375000</v>
      </c>
    </row>
    <row r="51" spans="1:5" ht="9.75">
      <c r="A51" s="42" t="s">
        <v>419</v>
      </c>
      <c r="B51" s="43" t="s">
        <v>58</v>
      </c>
      <c r="C51" s="44" t="s">
        <v>119</v>
      </c>
      <c r="D51" s="166">
        <f>D52+D56+D57+D58+D59+D60+D61+D62+D63+D64</f>
        <v>3217061</v>
      </c>
      <c r="E51" s="166">
        <f>E52+E56+E57+E58+E59+E60+E61+E62+E63+E64</f>
        <v>3064042</v>
      </c>
    </row>
    <row r="52" spans="1:5" ht="9.75">
      <c r="A52" s="42" t="s">
        <v>639</v>
      </c>
      <c r="B52" s="43" t="s">
        <v>705</v>
      </c>
      <c r="C52" s="44" t="s">
        <v>120</v>
      </c>
      <c r="D52" s="166">
        <f>D53+D54+D55</f>
        <v>2570106</v>
      </c>
      <c r="E52" s="166">
        <f>E53+E54+E55</f>
        <v>2655404</v>
      </c>
    </row>
    <row r="53" spans="1:5" ht="19.5">
      <c r="A53" s="111" t="s">
        <v>635</v>
      </c>
      <c r="B53" s="45" t="s">
        <v>692</v>
      </c>
      <c r="C53" s="36" t="s">
        <v>56</v>
      </c>
      <c r="D53" s="67">
        <v>76900</v>
      </c>
      <c r="E53" s="67">
        <v>70680</v>
      </c>
    </row>
    <row r="54" spans="1:5" ht="19.5">
      <c r="A54" s="111" t="s">
        <v>636</v>
      </c>
      <c r="B54" s="45" t="s">
        <v>693</v>
      </c>
      <c r="C54" s="36" t="s">
        <v>57</v>
      </c>
      <c r="D54" s="67"/>
      <c r="E54" s="67"/>
    </row>
    <row r="55" spans="1:5" ht="9.75">
      <c r="A55" s="111" t="s">
        <v>637</v>
      </c>
      <c r="B55" s="45" t="s">
        <v>694</v>
      </c>
      <c r="C55" s="36" t="s">
        <v>706</v>
      </c>
      <c r="D55" s="67">
        <v>2493206</v>
      </c>
      <c r="E55" s="67">
        <v>2584724</v>
      </c>
    </row>
    <row r="56" spans="1:5" ht="9.75">
      <c r="A56" s="111" t="s">
        <v>217</v>
      </c>
      <c r="B56" s="45" t="s">
        <v>52</v>
      </c>
      <c r="C56" s="36" t="s">
        <v>707</v>
      </c>
      <c r="D56" s="67"/>
      <c r="E56" s="67"/>
    </row>
    <row r="57" spans="1:5" ht="9.75">
      <c r="A57" s="111" t="s">
        <v>356</v>
      </c>
      <c r="B57" s="45" t="s">
        <v>695</v>
      </c>
      <c r="C57" s="36" t="s">
        <v>708</v>
      </c>
      <c r="D57" s="67"/>
      <c r="E57" s="67"/>
    </row>
    <row r="58" spans="1:5" ht="19.5">
      <c r="A58" s="111" t="s">
        <v>358</v>
      </c>
      <c r="B58" s="45" t="s">
        <v>696</v>
      </c>
      <c r="C58" s="36" t="s">
        <v>709</v>
      </c>
      <c r="D58" s="67"/>
      <c r="E58" s="67"/>
    </row>
    <row r="59" spans="1:5" ht="9.75">
      <c r="A59" s="111" t="s">
        <v>360</v>
      </c>
      <c r="B59" s="45" t="s">
        <v>232</v>
      </c>
      <c r="C59" s="36" t="s">
        <v>710</v>
      </c>
      <c r="D59" s="67">
        <v>9451</v>
      </c>
      <c r="E59" s="67">
        <v>9644</v>
      </c>
    </row>
    <row r="60" spans="1:5" ht="9.75">
      <c r="A60" s="111" t="s">
        <v>346</v>
      </c>
      <c r="B60" s="45" t="s">
        <v>233</v>
      </c>
      <c r="C60" s="36" t="s">
        <v>711</v>
      </c>
      <c r="D60" s="67">
        <v>169689</v>
      </c>
      <c r="E60" s="67">
        <v>166476</v>
      </c>
    </row>
    <row r="61" spans="1:5" ht="9.75">
      <c r="A61" s="111" t="s">
        <v>348</v>
      </c>
      <c r="B61" s="45" t="s">
        <v>530</v>
      </c>
      <c r="C61" s="36" t="s">
        <v>712</v>
      </c>
      <c r="D61" s="67">
        <v>115726</v>
      </c>
      <c r="E61" s="67">
        <v>113922</v>
      </c>
    </row>
    <row r="62" spans="1:5" ht="9.75">
      <c r="A62" s="111" t="s">
        <v>218</v>
      </c>
      <c r="B62" s="45" t="s">
        <v>234</v>
      </c>
      <c r="C62" s="36" t="s">
        <v>713</v>
      </c>
      <c r="D62" s="67">
        <v>303159</v>
      </c>
      <c r="E62" s="67">
        <v>26560</v>
      </c>
    </row>
    <row r="63" spans="1:5" ht="9.75">
      <c r="A63" s="111" t="s">
        <v>219</v>
      </c>
      <c r="B63" s="45" t="s">
        <v>714</v>
      </c>
      <c r="C63" s="36" t="s">
        <v>715</v>
      </c>
      <c r="D63" s="67"/>
      <c r="E63" s="67"/>
    </row>
    <row r="64" spans="1:5" ht="9.75">
      <c r="A64" s="111" t="s">
        <v>240</v>
      </c>
      <c r="B64" s="45" t="s">
        <v>716</v>
      </c>
      <c r="C64" s="36" t="s">
        <v>717</v>
      </c>
      <c r="D64" s="67">
        <v>48930</v>
      </c>
      <c r="E64" s="67">
        <v>92036</v>
      </c>
    </row>
    <row r="65" spans="1:5" ht="9.75">
      <c r="A65" s="42" t="s">
        <v>118</v>
      </c>
      <c r="B65" s="43" t="s">
        <v>718</v>
      </c>
      <c r="C65" s="44" t="s">
        <v>719</v>
      </c>
      <c r="D65" s="166">
        <f>SUM(D66+D67)</f>
        <v>695634</v>
      </c>
      <c r="E65" s="166">
        <f>SUM(E66+E67)</f>
        <v>1650562</v>
      </c>
    </row>
    <row r="66" spans="1:5" ht="9.75">
      <c r="A66" s="110" t="s">
        <v>640</v>
      </c>
      <c r="B66" s="45" t="s">
        <v>701</v>
      </c>
      <c r="C66" s="36" t="s">
        <v>720</v>
      </c>
      <c r="D66" s="67">
        <v>695422</v>
      </c>
      <c r="E66" s="67">
        <v>1589934</v>
      </c>
    </row>
    <row r="67" spans="1:5" ht="9.75">
      <c r="A67" s="111" t="s">
        <v>217</v>
      </c>
      <c r="B67" s="45" t="s">
        <v>702</v>
      </c>
      <c r="C67" s="36" t="s">
        <v>721</v>
      </c>
      <c r="D67" s="67">
        <v>212</v>
      </c>
      <c r="E67" s="67">
        <v>60628</v>
      </c>
    </row>
    <row r="68" spans="1:5" ht="9.75">
      <c r="A68" s="42" t="s">
        <v>722</v>
      </c>
      <c r="B68" s="43" t="s">
        <v>235</v>
      </c>
      <c r="C68" s="44" t="s">
        <v>723</v>
      </c>
      <c r="D68" s="135">
        <v>2512656</v>
      </c>
      <c r="E68" s="153">
        <v>625000</v>
      </c>
    </row>
    <row r="69" spans="1:5" ht="9.75">
      <c r="A69" s="42" t="s">
        <v>724</v>
      </c>
      <c r="B69" s="43" t="s">
        <v>436</v>
      </c>
      <c r="C69" s="44" t="s">
        <v>725</v>
      </c>
      <c r="D69" s="135"/>
      <c r="E69" s="153"/>
    </row>
    <row r="70" spans="1:5" ht="9.75">
      <c r="A70" s="42" t="s">
        <v>351</v>
      </c>
      <c r="B70" s="43" t="s">
        <v>628</v>
      </c>
      <c r="C70" s="46">
        <v>141</v>
      </c>
      <c r="D70" s="166">
        <f>SUM(D71:D74)</f>
        <v>1432782</v>
      </c>
      <c r="E70" s="166">
        <f>SUM(E71:E74)</f>
        <v>9412</v>
      </c>
    </row>
    <row r="71" spans="1:5" ht="9.75">
      <c r="A71" s="110" t="s">
        <v>130</v>
      </c>
      <c r="B71" s="45" t="s">
        <v>122</v>
      </c>
      <c r="C71" s="36" t="s">
        <v>726</v>
      </c>
      <c r="D71" s="67"/>
      <c r="E71" s="67"/>
    </row>
    <row r="72" spans="1:5" ht="9.75">
      <c r="A72" s="56" t="s">
        <v>217</v>
      </c>
      <c r="B72" s="45" t="s">
        <v>123</v>
      </c>
      <c r="C72" s="36" t="s">
        <v>727</v>
      </c>
      <c r="D72" s="67"/>
      <c r="E72" s="67"/>
    </row>
    <row r="73" spans="1:5" ht="9.75">
      <c r="A73" s="56" t="s">
        <v>356</v>
      </c>
      <c r="B73" s="45" t="s">
        <v>124</v>
      </c>
      <c r="C73" s="36" t="s">
        <v>728</v>
      </c>
      <c r="D73" s="67"/>
      <c r="E73" s="67"/>
    </row>
    <row r="74" spans="1:5" ht="9.75">
      <c r="A74" s="56" t="s">
        <v>358</v>
      </c>
      <c r="B74" s="45" t="s">
        <v>125</v>
      </c>
      <c r="C74" s="36" t="s">
        <v>729</v>
      </c>
      <c r="D74" s="67">
        <v>1432782</v>
      </c>
      <c r="E74" s="67">
        <v>9412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G66" sqref="G66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95" t="s">
        <v>127</v>
      </c>
      <c r="B1" s="495"/>
      <c r="C1" s="495"/>
      <c r="D1" s="495"/>
      <c r="E1" s="495"/>
      <c r="F1" s="495"/>
      <c r="G1" s="495"/>
    </row>
    <row r="2" spans="1:7" s="30" customFormat="1" ht="15.75">
      <c r="A2" s="484" t="s">
        <v>215</v>
      </c>
      <c r="B2" s="494"/>
      <c r="C2" s="491" t="s">
        <v>812</v>
      </c>
      <c r="D2" s="512"/>
      <c r="E2" s="512"/>
      <c r="F2" s="512"/>
      <c r="G2" s="513"/>
    </row>
    <row r="3" spans="1:7" s="31" customFormat="1" ht="15.75">
      <c r="A3" s="484" t="s">
        <v>214</v>
      </c>
      <c r="B3" s="494"/>
      <c r="C3" s="491" t="s">
        <v>811</v>
      </c>
      <c r="D3" s="512"/>
      <c r="E3" s="512"/>
      <c r="F3" s="512"/>
      <c r="G3" s="513"/>
    </row>
    <row r="4" spans="1:7" s="31" customFormat="1" ht="16.5" customHeight="1">
      <c r="A4" s="499" t="s">
        <v>476</v>
      </c>
      <c r="B4" s="499"/>
      <c r="C4" s="419" t="str">
        <f>IF(ISBLANK(Polročná_správa!B12),"  ",Polročná_správa!B12)</f>
        <v>CEMMAC a.s.</v>
      </c>
      <c r="D4" s="510"/>
      <c r="E4" s="510"/>
      <c r="F4" s="510"/>
      <c r="G4" s="511"/>
    </row>
    <row r="5" spans="1:7" s="31" customFormat="1" ht="15.75">
      <c r="A5" s="499" t="s">
        <v>292</v>
      </c>
      <c r="B5" s="502"/>
      <c r="C5" s="419" t="str">
        <f>IF(ISBLANK(Polročná_správa!E6),"  ",Polročná_správa!E6)</f>
        <v>31412106</v>
      </c>
      <c r="D5" s="319"/>
      <c r="E5" s="319"/>
      <c r="F5" s="319"/>
      <c r="G5" s="320"/>
    </row>
    <row r="7" spans="1:7" ht="9" customHeight="1">
      <c r="A7" s="507" t="s">
        <v>205</v>
      </c>
      <c r="B7" s="486" t="s">
        <v>276</v>
      </c>
      <c r="C7" s="486" t="s">
        <v>216</v>
      </c>
      <c r="D7" s="506" t="s">
        <v>128</v>
      </c>
      <c r="E7" s="506"/>
      <c r="F7" s="80"/>
      <c r="G7" s="504" t="s">
        <v>778</v>
      </c>
    </row>
    <row r="8" spans="1:7" ht="29.25">
      <c r="A8" s="508"/>
      <c r="B8" s="509"/>
      <c r="C8" s="509"/>
      <c r="D8" s="49" t="s">
        <v>129</v>
      </c>
      <c r="E8" s="49" t="s">
        <v>786</v>
      </c>
      <c r="F8" s="80"/>
      <c r="G8" s="505"/>
    </row>
    <row r="9" spans="1:7" ht="9.75">
      <c r="A9" s="106" t="s">
        <v>453</v>
      </c>
      <c r="B9" s="156" t="s">
        <v>730</v>
      </c>
      <c r="C9" s="106" t="s">
        <v>426</v>
      </c>
      <c r="D9" s="135">
        <v>17094126</v>
      </c>
      <c r="E9" s="135">
        <f>+E11+E12+E13</f>
        <v>14737000</v>
      </c>
      <c r="F9" s="137"/>
      <c r="G9" s="135">
        <f>+G11+G12+G13</f>
        <v>20126850</v>
      </c>
    </row>
    <row r="10" spans="1:7" ht="9.75">
      <c r="A10" s="106" t="s">
        <v>469</v>
      </c>
      <c r="B10" s="156" t="s">
        <v>731</v>
      </c>
      <c r="C10" s="106" t="s">
        <v>427</v>
      </c>
      <c r="D10" s="166">
        <f>SUM(D11+D12+D13+D14+D15+D16+D17)</f>
        <v>15381174</v>
      </c>
      <c r="E10" s="166">
        <f>SUM(E11+E12+E13+E14+E15+E16+E17)</f>
        <v>15969526</v>
      </c>
      <c r="F10" s="168"/>
      <c r="G10" s="166">
        <f>SUM(G11+G12+G13+G14+G15+G16+G17)</f>
        <v>20184782</v>
      </c>
    </row>
    <row r="11" spans="1:7" ht="9.75">
      <c r="A11" s="36" t="s">
        <v>451</v>
      </c>
      <c r="B11" s="157" t="s">
        <v>241</v>
      </c>
      <c r="C11" s="36" t="s">
        <v>428</v>
      </c>
      <c r="D11" s="67">
        <v>38753</v>
      </c>
      <c r="E11" s="67">
        <v>1832456</v>
      </c>
      <c r="F11" s="136"/>
      <c r="G11" s="67">
        <v>1739965</v>
      </c>
    </row>
    <row r="12" spans="1:7" ht="9.75">
      <c r="A12" s="36" t="s">
        <v>266</v>
      </c>
      <c r="B12" s="158" t="s">
        <v>732</v>
      </c>
      <c r="C12" s="36" t="s">
        <v>429</v>
      </c>
      <c r="D12" s="67">
        <v>16950183</v>
      </c>
      <c r="E12" s="67">
        <v>12825012</v>
      </c>
      <c r="F12" s="136"/>
      <c r="G12" s="67">
        <v>18311145</v>
      </c>
    </row>
    <row r="13" spans="1:7" s="108" customFormat="1" ht="9.75">
      <c r="A13" s="36" t="s">
        <v>267</v>
      </c>
      <c r="B13" s="158" t="s">
        <v>733</v>
      </c>
      <c r="C13" s="36" t="s">
        <v>440</v>
      </c>
      <c r="D13" s="67">
        <v>105190</v>
      </c>
      <c r="E13" s="67">
        <v>79532</v>
      </c>
      <c r="F13" s="136"/>
      <c r="G13" s="67">
        <v>75740</v>
      </c>
    </row>
    <row r="14" spans="1:7" s="108" customFormat="1" ht="9.75">
      <c r="A14" s="36" t="s">
        <v>268</v>
      </c>
      <c r="B14" s="158" t="s">
        <v>243</v>
      </c>
      <c r="C14" s="36" t="s">
        <v>441</v>
      </c>
      <c r="D14" s="67">
        <v>-1816757</v>
      </c>
      <c r="E14" s="67">
        <v>868378</v>
      </c>
      <c r="F14" s="136"/>
      <c r="G14" s="67">
        <v>-163776</v>
      </c>
    </row>
    <row r="15" spans="1:7" ht="9.75">
      <c r="A15" s="36" t="s">
        <v>472</v>
      </c>
      <c r="B15" s="158" t="s">
        <v>244</v>
      </c>
      <c r="C15" s="36" t="s">
        <v>442</v>
      </c>
      <c r="D15" s="67"/>
      <c r="E15" s="67"/>
      <c r="F15" s="136"/>
      <c r="G15" s="67"/>
    </row>
    <row r="16" spans="1:7" ht="19.5">
      <c r="A16" s="36" t="s">
        <v>269</v>
      </c>
      <c r="B16" s="158" t="s">
        <v>734</v>
      </c>
      <c r="C16" s="36" t="s">
        <v>443</v>
      </c>
      <c r="D16" s="67">
        <v>98937</v>
      </c>
      <c r="E16" s="67">
        <v>343846</v>
      </c>
      <c r="F16" s="136"/>
      <c r="G16" s="67">
        <v>160935</v>
      </c>
    </row>
    <row r="17" spans="1:7" ht="9.75">
      <c r="A17" s="36" t="s">
        <v>270</v>
      </c>
      <c r="B17" s="158" t="s">
        <v>252</v>
      </c>
      <c r="C17" s="36" t="s">
        <v>444</v>
      </c>
      <c r="D17" s="67">
        <v>4868</v>
      </c>
      <c r="E17" s="67">
        <v>20302</v>
      </c>
      <c r="F17" s="136"/>
      <c r="G17" s="67">
        <v>60773</v>
      </c>
    </row>
    <row r="18" spans="1:7" ht="9" customHeight="1">
      <c r="A18" s="106" t="s">
        <v>469</v>
      </c>
      <c r="B18" s="156" t="s">
        <v>782</v>
      </c>
      <c r="C18" s="106" t="s">
        <v>735</v>
      </c>
      <c r="D18" s="166">
        <f>SUM(D19+D20+D21+D22+D23+D28+D29+D32+D33+D34)</f>
        <v>15702679</v>
      </c>
      <c r="E18" s="166">
        <f>SUM(E19+E20+E21+E22+E23+E28+E29+E32+E33+E34)</f>
        <v>16088007</v>
      </c>
      <c r="F18" s="168"/>
      <c r="G18" s="166">
        <f>SUM(G19+G20+G21+G22+G23+G28+G29+G32+G33+G34)</f>
        <v>16406614</v>
      </c>
    </row>
    <row r="19" spans="1:7" ht="9.75">
      <c r="A19" s="36" t="s">
        <v>310</v>
      </c>
      <c r="B19" s="158" t="s">
        <v>242</v>
      </c>
      <c r="C19" s="36" t="s">
        <v>736</v>
      </c>
      <c r="D19" s="67">
        <v>30305</v>
      </c>
      <c r="E19" s="67">
        <v>1819846</v>
      </c>
      <c r="F19" s="136"/>
      <c r="G19" s="67">
        <v>1739965</v>
      </c>
    </row>
    <row r="20" spans="1:7" ht="9.75">
      <c r="A20" s="36" t="s">
        <v>312</v>
      </c>
      <c r="B20" s="158" t="s">
        <v>245</v>
      </c>
      <c r="C20" s="36" t="s">
        <v>737</v>
      </c>
      <c r="D20" s="67">
        <v>8163622</v>
      </c>
      <c r="E20" s="67">
        <v>7813497</v>
      </c>
      <c r="F20" s="136"/>
      <c r="G20" s="67">
        <v>8255063</v>
      </c>
    </row>
    <row r="21" spans="1:7" ht="9.75">
      <c r="A21" s="36" t="s">
        <v>351</v>
      </c>
      <c r="B21" s="158" t="s">
        <v>738</v>
      </c>
      <c r="C21" s="36" t="s">
        <v>739</v>
      </c>
      <c r="D21" s="67"/>
      <c r="E21" s="67"/>
      <c r="F21" s="136"/>
      <c r="G21" s="67"/>
    </row>
    <row r="22" spans="1:7" ht="9.75">
      <c r="A22" s="36" t="s">
        <v>386</v>
      </c>
      <c r="B22" s="158" t="s">
        <v>246</v>
      </c>
      <c r="C22" s="36" t="s">
        <v>740</v>
      </c>
      <c r="D22" s="67">
        <v>3634691</v>
      </c>
      <c r="E22" s="67">
        <v>2766734</v>
      </c>
      <c r="F22" s="136"/>
      <c r="G22" s="67">
        <v>2702537</v>
      </c>
    </row>
    <row r="23" spans="1:7" ht="9.75">
      <c r="A23" s="36" t="s">
        <v>447</v>
      </c>
      <c r="B23" s="158" t="s">
        <v>265</v>
      </c>
      <c r="C23" s="36" t="s">
        <v>741</v>
      </c>
      <c r="D23" s="169">
        <f>SUM(D24+D25+D26+D27)</f>
        <v>2047395</v>
      </c>
      <c r="E23" s="169">
        <f>SUM(E24+E25+E26+E27)</f>
        <v>1985859</v>
      </c>
      <c r="F23" s="170"/>
      <c r="G23" s="169">
        <f>SUM(G24+G25+G26+G27)</f>
        <v>2024224</v>
      </c>
    </row>
    <row r="24" spans="1:7" ht="9.75">
      <c r="A24" s="36" t="s">
        <v>742</v>
      </c>
      <c r="B24" s="158" t="s">
        <v>247</v>
      </c>
      <c r="C24" s="36" t="s">
        <v>743</v>
      </c>
      <c r="D24" s="67">
        <v>1452023</v>
      </c>
      <c r="E24" s="67">
        <v>1403767</v>
      </c>
      <c r="F24" s="136"/>
      <c r="G24" s="67">
        <v>1444491</v>
      </c>
    </row>
    <row r="25" spans="1:7" ht="9.75" customHeight="1">
      <c r="A25" s="36" t="s">
        <v>217</v>
      </c>
      <c r="B25" s="158" t="s">
        <v>248</v>
      </c>
      <c r="C25" s="36" t="s">
        <v>744</v>
      </c>
      <c r="D25" s="67">
        <v>315</v>
      </c>
      <c r="E25" s="67">
        <v>630</v>
      </c>
      <c r="F25" s="136"/>
      <c r="G25" s="67">
        <v>0</v>
      </c>
    </row>
    <row r="26" spans="1:7" ht="9.75" customHeight="1">
      <c r="A26" s="36" t="s">
        <v>356</v>
      </c>
      <c r="B26" s="158" t="s">
        <v>529</v>
      </c>
      <c r="C26" s="36" t="s">
        <v>745</v>
      </c>
      <c r="D26" s="67">
        <v>512017</v>
      </c>
      <c r="E26" s="67">
        <v>469566</v>
      </c>
      <c r="F26" s="136"/>
      <c r="G26" s="67">
        <v>504099</v>
      </c>
    </row>
    <row r="27" spans="1:7" ht="9.75">
      <c r="A27" s="36" t="s">
        <v>358</v>
      </c>
      <c r="B27" s="158" t="s">
        <v>249</v>
      </c>
      <c r="C27" s="36" t="s">
        <v>746</v>
      </c>
      <c r="D27" s="67">
        <v>83040</v>
      </c>
      <c r="E27" s="67">
        <v>111896</v>
      </c>
      <c r="F27" s="136"/>
      <c r="G27" s="67">
        <v>75634</v>
      </c>
    </row>
    <row r="28" spans="1:7" ht="9" customHeight="1">
      <c r="A28" s="36" t="s">
        <v>448</v>
      </c>
      <c r="B28" s="158" t="s">
        <v>250</v>
      </c>
      <c r="C28" s="36" t="s">
        <v>747</v>
      </c>
      <c r="D28" s="67">
        <v>142903</v>
      </c>
      <c r="E28" s="67">
        <v>157335</v>
      </c>
      <c r="F28" s="136"/>
      <c r="G28" s="67">
        <v>154342</v>
      </c>
    </row>
    <row r="29" spans="1:7" ht="19.5">
      <c r="A29" s="36" t="s">
        <v>449</v>
      </c>
      <c r="B29" s="158" t="s">
        <v>533</v>
      </c>
      <c r="C29" s="36" t="s">
        <v>131</v>
      </c>
      <c r="D29" s="169">
        <f>SUM(D30+D31)</f>
        <v>1340374</v>
      </c>
      <c r="E29" s="169">
        <f>SUM(E30+E31)</f>
        <v>1226529</v>
      </c>
      <c r="F29" s="170"/>
      <c r="G29" s="169">
        <f>SUM(G30+G31)</f>
        <v>1191093</v>
      </c>
    </row>
    <row r="30" spans="1:7" ht="19.5">
      <c r="A30" s="36" t="s">
        <v>748</v>
      </c>
      <c r="B30" s="158" t="s">
        <v>749</v>
      </c>
      <c r="C30" s="36" t="s">
        <v>132</v>
      </c>
      <c r="D30" s="67">
        <v>1340374</v>
      </c>
      <c r="E30" s="67">
        <v>1226529</v>
      </c>
      <c r="F30" s="136"/>
      <c r="G30" s="67">
        <v>1191093</v>
      </c>
    </row>
    <row r="31" spans="1:7" ht="19.5">
      <c r="A31" s="36" t="s">
        <v>217</v>
      </c>
      <c r="B31" s="158" t="s">
        <v>750</v>
      </c>
      <c r="C31" s="36" t="s">
        <v>133</v>
      </c>
      <c r="D31" s="67"/>
      <c r="E31" s="67"/>
      <c r="F31" s="136"/>
      <c r="G31" s="67"/>
    </row>
    <row r="32" spans="1:7" ht="9" customHeight="1">
      <c r="A32" s="36" t="s">
        <v>450</v>
      </c>
      <c r="B32" s="158" t="s">
        <v>251</v>
      </c>
      <c r="C32" s="36" t="s">
        <v>134</v>
      </c>
      <c r="D32" s="67">
        <v>70052</v>
      </c>
      <c r="E32" s="67">
        <v>75832</v>
      </c>
      <c r="F32" s="136"/>
      <c r="G32" s="67">
        <v>79379</v>
      </c>
    </row>
    <row r="33" spans="1:7" ht="9.75">
      <c r="A33" s="36" t="s">
        <v>451</v>
      </c>
      <c r="B33" s="158" t="s">
        <v>751</v>
      </c>
      <c r="C33" s="36" t="s">
        <v>135</v>
      </c>
      <c r="D33" s="67">
        <v>120000</v>
      </c>
      <c r="E33" s="67">
        <v>100002</v>
      </c>
      <c r="F33" s="136"/>
      <c r="G33" s="67">
        <v>120000</v>
      </c>
    </row>
    <row r="34" spans="1:7" ht="9" customHeight="1">
      <c r="A34" s="36" t="s">
        <v>452</v>
      </c>
      <c r="B34" s="158" t="s">
        <v>253</v>
      </c>
      <c r="C34" s="36" t="s">
        <v>136</v>
      </c>
      <c r="D34" s="67">
        <v>153337</v>
      </c>
      <c r="E34" s="67">
        <v>142373</v>
      </c>
      <c r="F34" s="136"/>
      <c r="G34" s="67">
        <v>140011</v>
      </c>
    </row>
    <row r="35" spans="1:7" ht="9.75">
      <c r="A35" s="159" t="s">
        <v>473</v>
      </c>
      <c r="B35" s="159" t="s">
        <v>264</v>
      </c>
      <c r="C35" s="106" t="s">
        <v>137</v>
      </c>
      <c r="D35" s="166">
        <f>SUM(D10-D18)</f>
        <v>-321505</v>
      </c>
      <c r="E35" s="166">
        <f>SUM(E10-E18)</f>
        <v>-118481</v>
      </c>
      <c r="F35" s="171"/>
      <c r="G35" s="166">
        <f>SUM(G10-G18)</f>
        <v>3778168</v>
      </c>
    </row>
    <row r="36" spans="1:7" ht="9" customHeight="1">
      <c r="A36" s="160" t="s">
        <v>453</v>
      </c>
      <c r="B36" s="159" t="s">
        <v>263</v>
      </c>
      <c r="C36" s="106" t="s">
        <v>138</v>
      </c>
      <c r="D36" s="166">
        <f>SUM(D11+D12+D13+D14+D15)-(D19+D20+D21+D22)</f>
        <v>3448751</v>
      </c>
      <c r="E36" s="166">
        <f>SUM(E11+E12+E13+E14+E15)-(E19+E20+E21+E22)</f>
        <v>3205301</v>
      </c>
      <c r="F36" s="168"/>
      <c r="G36" s="166">
        <f>SUM(G11+G12+G13+G14+G15)-(G19+G20+G21+G22)</f>
        <v>7265509</v>
      </c>
    </row>
    <row r="37" spans="1:7" ht="9.75">
      <c r="A37" s="160" t="s">
        <v>469</v>
      </c>
      <c r="B37" s="159" t="s">
        <v>752</v>
      </c>
      <c r="C37" s="106" t="s">
        <v>139</v>
      </c>
      <c r="D37" s="166">
        <f>SUM(D38+D39+D43+D47+D50+D51+D52)</f>
        <v>34744</v>
      </c>
      <c r="E37" s="166">
        <f>SUM(E38+E39+E43+E47+E50+E51+E52)</f>
        <v>671</v>
      </c>
      <c r="F37" s="168"/>
      <c r="G37" s="166">
        <f>SUM(G38+G39+G43+G47+G50+G51+G52)</f>
        <v>5</v>
      </c>
    </row>
    <row r="38" spans="1:7" ht="9" customHeight="1">
      <c r="A38" s="36" t="s">
        <v>531</v>
      </c>
      <c r="B38" s="158" t="s">
        <v>254</v>
      </c>
      <c r="C38" s="36" t="s">
        <v>140</v>
      </c>
      <c r="D38" s="67"/>
      <c r="E38" s="67"/>
      <c r="F38" s="136"/>
      <c r="G38" s="67"/>
    </row>
    <row r="39" spans="1:7" ht="9.75">
      <c r="A39" s="36" t="s">
        <v>455</v>
      </c>
      <c r="B39" s="158" t="s">
        <v>783</v>
      </c>
      <c r="C39" s="36" t="s">
        <v>141</v>
      </c>
      <c r="D39" s="169">
        <f>SUM(D40+D41+D42)</f>
        <v>0</v>
      </c>
      <c r="E39" s="169">
        <f>SUM(E40+E41+E42)</f>
        <v>0</v>
      </c>
      <c r="F39" s="170"/>
      <c r="G39" s="169">
        <f>SUM(G40+G41+G42)</f>
        <v>0</v>
      </c>
    </row>
    <row r="40" spans="1:7" ht="9" customHeight="1">
      <c r="A40" s="36" t="s">
        <v>753</v>
      </c>
      <c r="B40" s="158" t="s">
        <v>754</v>
      </c>
      <c r="C40" s="36" t="s">
        <v>142</v>
      </c>
      <c r="D40" s="67"/>
      <c r="E40" s="67"/>
      <c r="F40" s="136"/>
      <c r="G40" s="67"/>
    </row>
    <row r="41" spans="1:7" ht="19.5">
      <c r="A41" s="36" t="s">
        <v>217</v>
      </c>
      <c r="B41" s="158" t="s">
        <v>755</v>
      </c>
      <c r="C41" s="36" t="s">
        <v>143</v>
      </c>
      <c r="D41" s="67"/>
      <c r="E41" s="67"/>
      <c r="F41" s="136"/>
      <c r="G41" s="67"/>
    </row>
    <row r="42" spans="1:7" ht="9" customHeight="1">
      <c r="A42" s="36" t="s">
        <v>356</v>
      </c>
      <c r="B42" s="158" t="s">
        <v>756</v>
      </c>
      <c r="C42" s="36" t="s">
        <v>144</v>
      </c>
      <c r="D42" s="67"/>
      <c r="E42" s="67"/>
      <c r="F42" s="136"/>
      <c r="G42" s="67"/>
    </row>
    <row r="43" spans="1:7" ht="9" customHeight="1">
      <c r="A43" s="36" t="s">
        <v>271</v>
      </c>
      <c r="B43" s="161" t="s">
        <v>757</v>
      </c>
      <c r="C43" s="36" t="s">
        <v>145</v>
      </c>
      <c r="D43" s="169">
        <f>SUM(D44+D45+D46)</f>
        <v>0</v>
      </c>
      <c r="E43" s="169">
        <f>SUM(E44+E45+E46)</f>
        <v>0</v>
      </c>
      <c r="F43" s="170"/>
      <c r="G43" s="169">
        <f>SUM(G44+G45+G46)</f>
        <v>0</v>
      </c>
    </row>
    <row r="44" spans="1:7" ht="9" customHeight="1">
      <c r="A44" s="36" t="s">
        <v>758</v>
      </c>
      <c r="B44" s="158" t="s">
        <v>759</v>
      </c>
      <c r="C44" s="36" t="s">
        <v>146</v>
      </c>
      <c r="D44" s="67"/>
      <c r="E44" s="67"/>
      <c r="F44" s="136"/>
      <c r="G44" s="67"/>
    </row>
    <row r="45" spans="1:7" ht="19.5">
      <c r="A45" s="36" t="s">
        <v>217</v>
      </c>
      <c r="B45" s="158" t="s">
        <v>760</v>
      </c>
      <c r="C45" s="36" t="s">
        <v>534</v>
      </c>
      <c r="D45" s="67"/>
      <c r="E45" s="67"/>
      <c r="F45" s="136"/>
      <c r="G45" s="67"/>
    </row>
    <row r="46" spans="1:7" ht="9" customHeight="1">
      <c r="A46" s="36" t="s">
        <v>356</v>
      </c>
      <c r="B46" s="158" t="s">
        <v>761</v>
      </c>
      <c r="C46" s="36" t="s">
        <v>535</v>
      </c>
      <c r="D46" s="67"/>
      <c r="E46" s="67"/>
      <c r="F46" s="136"/>
      <c r="G46" s="67"/>
    </row>
    <row r="47" spans="1:7" ht="9.75">
      <c r="A47" s="36" t="s">
        <v>272</v>
      </c>
      <c r="B47" s="158" t="s">
        <v>257</v>
      </c>
      <c r="C47" s="36" t="s">
        <v>536</v>
      </c>
      <c r="D47" s="169">
        <f>SUM(D48+D49)</f>
        <v>0</v>
      </c>
      <c r="E47" s="169">
        <f>SUM(E48+E49)</f>
        <v>9</v>
      </c>
      <c r="F47" s="170"/>
      <c r="G47" s="169">
        <f>SUM(G48+G49)</f>
        <v>5</v>
      </c>
    </row>
    <row r="48" spans="1:7" ht="9" customHeight="1">
      <c r="A48" s="36" t="s">
        <v>762</v>
      </c>
      <c r="B48" s="158" t="s">
        <v>763</v>
      </c>
      <c r="C48" s="36" t="s">
        <v>537</v>
      </c>
      <c r="D48" s="67"/>
      <c r="E48" s="67"/>
      <c r="F48" s="136"/>
      <c r="G48" s="67"/>
    </row>
    <row r="49" spans="1:7" ht="9.75">
      <c r="A49" s="36" t="s">
        <v>217</v>
      </c>
      <c r="B49" s="158" t="s">
        <v>764</v>
      </c>
      <c r="C49" s="36" t="s">
        <v>538</v>
      </c>
      <c r="D49" s="67"/>
      <c r="E49" s="67">
        <v>9</v>
      </c>
      <c r="F49" s="136"/>
      <c r="G49" s="67">
        <v>5</v>
      </c>
    </row>
    <row r="50" spans="1:7" ht="9" customHeight="1">
      <c r="A50" s="36" t="s">
        <v>273</v>
      </c>
      <c r="B50" s="158" t="s">
        <v>259</v>
      </c>
      <c r="C50" s="36" t="s">
        <v>539</v>
      </c>
      <c r="D50" s="67">
        <v>34744</v>
      </c>
      <c r="E50" s="67">
        <v>662</v>
      </c>
      <c r="F50" s="136"/>
      <c r="G50" s="67"/>
    </row>
    <row r="51" spans="1:7" ht="9.75">
      <c r="A51" s="36" t="s">
        <v>274</v>
      </c>
      <c r="B51" s="158" t="s">
        <v>765</v>
      </c>
      <c r="C51" s="36" t="s">
        <v>540</v>
      </c>
      <c r="D51" s="67"/>
      <c r="E51" s="67"/>
      <c r="F51" s="136"/>
      <c r="G51" s="67"/>
    </row>
    <row r="52" spans="1:7" ht="9" customHeight="1">
      <c r="A52" s="36" t="s">
        <v>275</v>
      </c>
      <c r="B52" s="158" t="s">
        <v>261</v>
      </c>
      <c r="C52" s="36" t="s">
        <v>541</v>
      </c>
      <c r="D52" s="67"/>
      <c r="E52" s="67"/>
      <c r="F52" s="136"/>
      <c r="G52" s="67"/>
    </row>
    <row r="53" spans="1:7" ht="9.75" customHeight="1">
      <c r="A53" s="106" t="s">
        <v>469</v>
      </c>
      <c r="B53" s="159" t="s">
        <v>766</v>
      </c>
      <c r="C53" s="106" t="s">
        <v>542</v>
      </c>
      <c r="D53" s="166">
        <f>SUM(D54+D55+D56+D57+D60+D61+D62)</f>
        <v>49821</v>
      </c>
      <c r="E53" s="166">
        <f>SUM(E54+E55+E56+E57+E60+E61+E62)</f>
        <v>50445</v>
      </c>
      <c r="F53" s="168"/>
      <c r="G53" s="166">
        <f>SUM(G54+G55+G56+G57+G60+G61+G62)</f>
        <v>37926</v>
      </c>
    </row>
    <row r="54" spans="1:7" ht="9.75" customHeight="1">
      <c r="A54" s="162" t="s">
        <v>454</v>
      </c>
      <c r="B54" s="158" t="s">
        <v>255</v>
      </c>
      <c r="C54" s="36" t="s">
        <v>543</v>
      </c>
      <c r="D54" s="67"/>
      <c r="E54" s="67"/>
      <c r="F54" s="136"/>
      <c r="G54" s="67"/>
    </row>
    <row r="55" spans="1:7" ht="9.75" customHeight="1">
      <c r="A55" s="162" t="s">
        <v>456</v>
      </c>
      <c r="B55" s="158" t="s">
        <v>256</v>
      </c>
      <c r="C55" s="36" t="s">
        <v>544</v>
      </c>
      <c r="D55" s="67"/>
      <c r="E55" s="67"/>
      <c r="F55" s="136"/>
      <c r="G55" s="67"/>
    </row>
    <row r="56" spans="1:7" ht="9.75" customHeight="1">
      <c r="A56" s="162" t="s">
        <v>457</v>
      </c>
      <c r="B56" s="158" t="s">
        <v>767</v>
      </c>
      <c r="C56" s="36" t="s">
        <v>545</v>
      </c>
      <c r="D56" s="67"/>
      <c r="E56" s="67"/>
      <c r="F56" s="136"/>
      <c r="G56" s="67"/>
    </row>
    <row r="57" spans="1:7" ht="9.75">
      <c r="A57" s="162" t="s">
        <v>458</v>
      </c>
      <c r="B57" s="158" t="s">
        <v>258</v>
      </c>
      <c r="C57" s="36" t="s">
        <v>546</v>
      </c>
      <c r="D57" s="169">
        <f>SUM(D58+D59)</f>
        <v>27814</v>
      </c>
      <c r="E57" s="169">
        <f>SUM(E58+E59)</f>
        <v>31469</v>
      </c>
      <c r="F57" s="170"/>
      <c r="G57" s="169">
        <f>SUM(G58+G59)</f>
        <v>30014</v>
      </c>
    </row>
    <row r="58" spans="1:7" ht="9" customHeight="1">
      <c r="A58" s="162" t="s">
        <v>768</v>
      </c>
      <c r="B58" s="158" t="s">
        <v>769</v>
      </c>
      <c r="C58" s="36" t="s">
        <v>462</v>
      </c>
      <c r="D58" s="67"/>
      <c r="E58" s="67"/>
      <c r="F58" s="136"/>
      <c r="G58" s="67"/>
    </row>
    <row r="59" spans="1:7" ht="9.75">
      <c r="A59" s="162" t="s">
        <v>217</v>
      </c>
      <c r="B59" s="158" t="s">
        <v>770</v>
      </c>
      <c r="C59" s="36" t="s">
        <v>464</v>
      </c>
      <c r="D59" s="67">
        <v>27814</v>
      </c>
      <c r="E59" s="67">
        <v>31469</v>
      </c>
      <c r="F59" s="136"/>
      <c r="G59" s="67">
        <v>30014</v>
      </c>
    </row>
    <row r="60" spans="1:7" ht="9.75">
      <c r="A60" s="162" t="s">
        <v>459</v>
      </c>
      <c r="B60" s="158" t="s">
        <v>260</v>
      </c>
      <c r="C60" s="36" t="s">
        <v>465</v>
      </c>
      <c r="D60" s="67">
        <v>11863</v>
      </c>
      <c r="E60" s="67">
        <v>10241</v>
      </c>
      <c r="F60" s="136"/>
      <c r="G60" s="67"/>
    </row>
    <row r="61" spans="1:7" ht="9.75">
      <c r="A61" s="162" t="s">
        <v>460</v>
      </c>
      <c r="B61" s="158" t="s">
        <v>532</v>
      </c>
      <c r="C61" s="36" t="s">
        <v>466</v>
      </c>
      <c r="D61" s="67"/>
      <c r="E61" s="67"/>
      <c r="F61" s="136"/>
      <c r="G61" s="67"/>
    </row>
    <row r="62" spans="1:7" ht="9" customHeight="1">
      <c r="A62" s="162" t="s">
        <v>771</v>
      </c>
      <c r="B62" s="158" t="s">
        <v>262</v>
      </c>
      <c r="C62" s="36" t="s">
        <v>467</v>
      </c>
      <c r="D62" s="67">
        <v>10144</v>
      </c>
      <c r="E62" s="67">
        <v>8735</v>
      </c>
      <c r="F62" s="136"/>
      <c r="G62" s="67">
        <v>7912</v>
      </c>
    </row>
    <row r="63" spans="1:7" ht="9.75">
      <c r="A63" s="160" t="s">
        <v>473</v>
      </c>
      <c r="B63" s="159" t="s">
        <v>430</v>
      </c>
      <c r="C63" s="106" t="s">
        <v>468</v>
      </c>
      <c r="D63" s="166">
        <f>D37-D53</f>
        <v>-15077</v>
      </c>
      <c r="E63" s="166">
        <f>E37-E53</f>
        <v>-49774</v>
      </c>
      <c r="F63" s="168"/>
      <c r="G63" s="166">
        <f>G37-G53</f>
        <v>-37921</v>
      </c>
    </row>
    <row r="64" spans="1:7" ht="9" customHeight="1">
      <c r="A64" s="160" t="s">
        <v>772</v>
      </c>
      <c r="B64" s="159" t="s">
        <v>149</v>
      </c>
      <c r="C64" s="106" t="s">
        <v>470</v>
      </c>
      <c r="D64" s="166">
        <f>SUM(D35+D63)</f>
        <v>-336582</v>
      </c>
      <c r="E64" s="166">
        <f>SUM(E35+E63)</f>
        <v>-168255</v>
      </c>
      <c r="F64" s="168"/>
      <c r="G64" s="166">
        <f>SUM(G35+G63)</f>
        <v>3740247</v>
      </c>
    </row>
    <row r="65" spans="1:7" ht="9.75">
      <c r="A65" s="162" t="s">
        <v>461</v>
      </c>
      <c r="B65" s="158" t="s">
        <v>773</v>
      </c>
      <c r="C65" s="36" t="s">
        <v>471</v>
      </c>
      <c r="D65" s="169">
        <f>SUM(D66+D67)</f>
        <v>257795</v>
      </c>
      <c r="E65" s="169">
        <f>SUM(E66+E67)</f>
        <v>381163</v>
      </c>
      <c r="F65" s="170"/>
      <c r="G65" s="169">
        <f>SUM(G66+G67)</f>
        <v>335959</v>
      </c>
    </row>
    <row r="66" spans="1:7" ht="9" customHeight="1">
      <c r="A66" s="162" t="s">
        <v>774</v>
      </c>
      <c r="B66" s="158" t="s">
        <v>775</v>
      </c>
      <c r="C66" s="36" t="s">
        <v>147</v>
      </c>
      <c r="D66" s="67">
        <v>257795</v>
      </c>
      <c r="E66" s="67">
        <v>381163</v>
      </c>
      <c r="F66" s="136"/>
      <c r="G66" s="67">
        <v>335959</v>
      </c>
    </row>
    <row r="67" spans="1:7" ht="9" customHeight="1">
      <c r="A67" s="162" t="s">
        <v>217</v>
      </c>
      <c r="B67" s="158" t="s">
        <v>776</v>
      </c>
      <c r="C67" s="36" t="s">
        <v>148</v>
      </c>
      <c r="D67" s="67"/>
      <c r="E67" s="67"/>
      <c r="F67" s="136"/>
      <c r="G67" s="67"/>
    </row>
    <row r="68" spans="1:7" ht="9" customHeight="1">
      <c r="A68" s="162" t="s">
        <v>463</v>
      </c>
      <c r="B68" s="158" t="s">
        <v>777</v>
      </c>
      <c r="C68" s="36" t="s">
        <v>150</v>
      </c>
      <c r="D68" s="67"/>
      <c r="E68" s="67"/>
      <c r="F68" s="136"/>
      <c r="G68" s="67"/>
    </row>
    <row r="69" spans="1:7" ht="9.75">
      <c r="A69" s="106" t="s">
        <v>473</v>
      </c>
      <c r="B69" s="163" t="s">
        <v>116</v>
      </c>
      <c r="C69" s="106" t="s">
        <v>399</v>
      </c>
      <c r="D69" s="165">
        <f>D64-D65-D68</f>
        <v>-594377</v>
      </c>
      <c r="E69" s="165">
        <f>E64-E65-E68</f>
        <v>-549418</v>
      </c>
      <c r="F69" s="172"/>
      <c r="G69" s="165">
        <f>G64-G65-G68</f>
        <v>3404288</v>
      </c>
    </row>
  </sheetData>
  <sheetProtection password="9F76" sheet="1" formatCells="0" formatColumns="0" formatRows="0"/>
  <mergeCells count="14">
    <mergeCell ref="A3:B3"/>
    <mergeCell ref="C3:G3"/>
    <mergeCell ref="A2:B2"/>
    <mergeCell ref="C2:G2"/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6" sqref="B16:C16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14" t="s">
        <v>20</v>
      </c>
      <c r="B1" s="514"/>
      <c r="C1" s="514"/>
      <c r="D1" s="514"/>
      <c r="E1" s="514"/>
    </row>
    <row r="2" spans="1:5" s="30" customFormat="1" ht="12" thickBot="1">
      <c r="A2" s="515" t="s">
        <v>478</v>
      </c>
      <c r="B2" s="515"/>
      <c r="C2" s="516"/>
      <c r="D2" s="516"/>
      <c r="E2" s="516"/>
    </row>
    <row r="3" spans="1:6" s="30" customFormat="1" ht="15.75">
      <c r="A3" s="484" t="s">
        <v>215</v>
      </c>
      <c r="B3" s="494"/>
      <c r="C3" s="496" t="s">
        <v>812</v>
      </c>
      <c r="D3" s="521"/>
      <c r="E3" s="522"/>
      <c r="F3" s="132"/>
    </row>
    <row r="4" spans="1:6" ht="15.75">
      <c r="A4" s="484" t="s">
        <v>214</v>
      </c>
      <c r="B4" s="494"/>
      <c r="C4" s="496" t="s">
        <v>811</v>
      </c>
      <c r="D4" s="521"/>
      <c r="E4" s="522"/>
      <c r="F4" s="132"/>
    </row>
    <row r="5" spans="1:5" s="34" customFormat="1" ht="15.75">
      <c r="A5" s="517" t="s">
        <v>476</v>
      </c>
      <c r="B5" s="517"/>
      <c r="C5" s="518" t="str">
        <f>IF(ISBLANK(Polročná_správa!B12),"  ",Polročná_správa!B12)</f>
        <v>CEMMAC a.s.</v>
      </c>
      <c r="D5" s="519"/>
      <c r="E5" s="520"/>
    </row>
    <row r="6" spans="1:5" s="34" customFormat="1" ht="15.75">
      <c r="A6" s="517" t="s">
        <v>292</v>
      </c>
      <c r="B6" s="517"/>
      <c r="C6" s="419" t="str">
        <f>IF(ISBLANK(Polročná_správa!E6),"  ",Polročná_správa!E6)</f>
        <v>31412106</v>
      </c>
      <c r="D6" s="534"/>
      <c r="E6" s="535"/>
    </row>
    <row r="7" spans="1:5" ht="10.5" thickBot="1">
      <c r="A7" s="51"/>
      <c r="B7" s="48"/>
      <c r="C7" s="50"/>
      <c r="D7" s="52"/>
      <c r="E7" s="52"/>
    </row>
    <row r="8" spans="1:5" ht="21" customHeight="1">
      <c r="A8" s="523" t="s">
        <v>392</v>
      </c>
      <c r="B8" s="526" t="s">
        <v>479</v>
      </c>
      <c r="C8" s="527"/>
      <c r="D8" s="563" t="s">
        <v>12</v>
      </c>
      <c r="E8" s="564"/>
    </row>
    <row r="9" spans="1:5" ht="20.25" customHeight="1">
      <c r="A9" s="524"/>
      <c r="B9" s="528"/>
      <c r="C9" s="529"/>
      <c r="D9" s="532" t="s">
        <v>446</v>
      </c>
      <c r="E9" s="532" t="s">
        <v>303</v>
      </c>
    </row>
    <row r="10" spans="1:5" ht="40.5" customHeight="1" thickBot="1">
      <c r="A10" s="525"/>
      <c r="B10" s="530"/>
      <c r="C10" s="531"/>
      <c r="D10" s="533"/>
      <c r="E10" s="533"/>
    </row>
    <row r="11" spans="1:5" ht="15" customHeight="1">
      <c r="A11" s="53" t="s">
        <v>21</v>
      </c>
      <c r="B11" s="537" t="s">
        <v>22</v>
      </c>
      <c r="C11" s="537"/>
      <c r="D11" s="154">
        <f>'P4Výkaz ziskov a strát'!$D$64</f>
        <v>-336582</v>
      </c>
      <c r="E11" s="154">
        <f>'P4Výkaz ziskov a strát'!$E$64</f>
        <v>-168255</v>
      </c>
    </row>
    <row r="12" spans="1:5" ht="22.5" customHeight="1">
      <c r="A12" s="54" t="s">
        <v>480</v>
      </c>
      <c r="B12" s="538" t="s">
        <v>30</v>
      </c>
      <c r="C12" s="538"/>
      <c r="D12" s="167">
        <f>SUM(D13:D25)</f>
        <v>1706293</v>
      </c>
      <c r="E12" s="167">
        <f>SUM(E13:E25)</f>
        <v>480505</v>
      </c>
    </row>
    <row r="13" spans="1:5" ht="9.75">
      <c r="A13" s="55" t="s">
        <v>31</v>
      </c>
      <c r="B13" s="536" t="s">
        <v>32</v>
      </c>
      <c r="C13" s="536"/>
      <c r="D13" s="67">
        <v>1340374</v>
      </c>
      <c r="E13" s="67">
        <v>1226529</v>
      </c>
    </row>
    <row r="14" spans="1:5" ht="22.5" customHeight="1">
      <c r="A14" s="55" t="s">
        <v>33</v>
      </c>
      <c r="B14" s="536" t="s">
        <v>34</v>
      </c>
      <c r="C14" s="536"/>
      <c r="D14" s="67"/>
      <c r="E14" s="67"/>
    </row>
    <row r="15" spans="1:5" ht="9.75">
      <c r="A15" s="55" t="s">
        <v>35</v>
      </c>
      <c r="B15" s="536" t="s">
        <v>36</v>
      </c>
      <c r="C15" s="536"/>
      <c r="D15" s="67"/>
      <c r="E15" s="67"/>
    </row>
    <row r="16" spans="1:5" ht="9.75">
      <c r="A16" s="55" t="s">
        <v>37</v>
      </c>
      <c r="B16" s="536" t="s">
        <v>38</v>
      </c>
      <c r="C16" s="536"/>
      <c r="D16" s="67">
        <v>-924014</v>
      </c>
      <c r="E16" s="67">
        <v>-2185211</v>
      </c>
    </row>
    <row r="17" spans="1:5" ht="9.75">
      <c r="A17" s="55" t="s">
        <v>39</v>
      </c>
      <c r="B17" s="536" t="s">
        <v>40</v>
      </c>
      <c r="C17" s="536"/>
      <c r="D17" s="67"/>
      <c r="E17" s="67">
        <v>100002</v>
      </c>
    </row>
    <row r="18" spans="1:5" ht="9.75">
      <c r="A18" s="55" t="s">
        <v>41</v>
      </c>
      <c r="B18" s="536" t="s">
        <v>42</v>
      </c>
      <c r="C18" s="536"/>
      <c r="D18" s="67">
        <v>1294100</v>
      </c>
      <c r="E18" s="67">
        <v>1303039</v>
      </c>
    </row>
    <row r="19" spans="1:5" ht="9.75">
      <c r="A19" s="55" t="s">
        <v>43</v>
      </c>
      <c r="B19" s="536" t="s">
        <v>44</v>
      </c>
      <c r="C19" s="536"/>
      <c r="D19" s="67"/>
      <c r="E19" s="67"/>
    </row>
    <row r="20" spans="1:5" ht="9.75">
      <c r="A20" s="55" t="s">
        <v>45</v>
      </c>
      <c r="B20" s="536" t="s">
        <v>46</v>
      </c>
      <c r="C20" s="536"/>
      <c r="D20" s="67">
        <v>27814</v>
      </c>
      <c r="E20" s="67">
        <v>31469</v>
      </c>
    </row>
    <row r="21" spans="1:5" ht="9.75">
      <c r="A21" s="55" t="s">
        <v>47</v>
      </c>
      <c r="B21" s="544" t="s">
        <v>48</v>
      </c>
      <c r="C21" s="544"/>
      <c r="D21" s="67"/>
      <c r="E21" s="67">
        <v>-9</v>
      </c>
    </row>
    <row r="22" spans="1:5" ht="22.5" customHeight="1">
      <c r="A22" s="55" t="s">
        <v>49</v>
      </c>
      <c r="B22" s="539" t="s">
        <v>59</v>
      </c>
      <c r="C22" s="540"/>
      <c r="D22" s="67">
        <v>-34744</v>
      </c>
      <c r="E22" s="67">
        <v>-662</v>
      </c>
    </row>
    <row r="23" spans="1:5" ht="22.5" customHeight="1">
      <c r="A23" s="55" t="s">
        <v>60</v>
      </c>
      <c r="B23" s="539" t="s">
        <v>61</v>
      </c>
      <c r="C23" s="540"/>
      <c r="D23" s="67">
        <v>11863</v>
      </c>
      <c r="E23" s="67">
        <v>10241</v>
      </c>
    </row>
    <row r="24" spans="1:5" ht="9.75">
      <c r="A24" s="55" t="s">
        <v>62</v>
      </c>
      <c r="B24" s="539" t="s">
        <v>63</v>
      </c>
      <c r="C24" s="540"/>
      <c r="D24" s="67">
        <v>-9100</v>
      </c>
      <c r="E24" s="67">
        <v>-4893</v>
      </c>
    </row>
    <row r="25" spans="1:5" ht="22.5" customHeight="1">
      <c r="A25" s="56" t="s">
        <v>64</v>
      </c>
      <c r="B25" s="541" t="s">
        <v>65</v>
      </c>
      <c r="C25" s="541"/>
      <c r="D25" s="67"/>
      <c r="E25" s="67"/>
    </row>
    <row r="26" spans="1:5" ht="29.25" customHeight="1">
      <c r="A26" s="54" t="s">
        <v>481</v>
      </c>
      <c r="B26" s="542" t="s">
        <v>66</v>
      </c>
      <c r="C26" s="543"/>
      <c r="D26" s="167">
        <f>SUM(D27:D30)</f>
        <v>-611280</v>
      </c>
      <c r="E26" s="167">
        <f>SUM(E27:E30)</f>
        <v>-1392596</v>
      </c>
    </row>
    <row r="27" spans="1:5" ht="9.75">
      <c r="A27" s="55" t="s">
        <v>67</v>
      </c>
      <c r="B27" s="544" t="s">
        <v>68</v>
      </c>
      <c r="C27" s="544"/>
      <c r="D27" s="67">
        <v>-2742398</v>
      </c>
      <c r="E27" s="67">
        <v>-2379089</v>
      </c>
    </row>
    <row r="28" spans="1:5" ht="9.75">
      <c r="A28" s="55" t="s">
        <v>69</v>
      </c>
      <c r="B28" s="544" t="s">
        <v>70</v>
      </c>
      <c r="C28" s="544"/>
      <c r="D28" s="67">
        <v>152570</v>
      </c>
      <c r="E28" s="67">
        <v>816889</v>
      </c>
    </row>
    <row r="29" spans="1:5" ht="9.75">
      <c r="A29" s="55" t="s">
        <v>71</v>
      </c>
      <c r="B29" s="544" t="s">
        <v>72</v>
      </c>
      <c r="C29" s="544"/>
      <c r="D29" s="67">
        <v>1949060</v>
      </c>
      <c r="E29" s="67">
        <v>-397634</v>
      </c>
    </row>
    <row r="30" spans="1:5" ht="22.5" customHeight="1">
      <c r="A30" s="57" t="s">
        <v>73</v>
      </c>
      <c r="B30" s="541" t="s">
        <v>74</v>
      </c>
      <c r="C30" s="541"/>
      <c r="D30" s="68">
        <v>29488</v>
      </c>
      <c r="E30" s="68">
        <v>567238</v>
      </c>
    </row>
    <row r="31" spans="1:5" ht="22.5" customHeight="1">
      <c r="A31" s="57"/>
      <c r="B31" s="545" t="s">
        <v>75</v>
      </c>
      <c r="C31" s="545"/>
      <c r="D31" s="174">
        <f>D11+D12+D26</f>
        <v>758431</v>
      </c>
      <c r="E31" s="174">
        <f>E11+E12+E26</f>
        <v>-1080346</v>
      </c>
    </row>
    <row r="32" spans="1:5" ht="9.75">
      <c r="A32" s="55" t="s">
        <v>482</v>
      </c>
      <c r="B32" s="539" t="s">
        <v>489</v>
      </c>
      <c r="C32" s="540"/>
      <c r="D32" s="67">
        <v>0</v>
      </c>
      <c r="E32" s="67">
        <v>9</v>
      </c>
    </row>
    <row r="33" spans="1:5" ht="9.75">
      <c r="A33" s="55" t="s">
        <v>483</v>
      </c>
      <c r="B33" s="539" t="s">
        <v>490</v>
      </c>
      <c r="C33" s="540"/>
      <c r="D33" s="67">
        <v>-27814</v>
      </c>
      <c r="E33" s="67">
        <v>-31469</v>
      </c>
    </row>
    <row r="34" spans="1:5" ht="9.75">
      <c r="A34" s="546" t="s">
        <v>484</v>
      </c>
      <c r="B34" s="541" t="s">
        <v>76</v>
      </c>
      <c r="C34" s="541"/>
      <c r="D34" s="549"/>
      <c r="E34" s="549"/>
    </row>
    <row r="35" spans="1:5" ht="9.75">
      <c r="A35" s="546"/>
      <c r="B35" s="541"/>
      <c r="C35" s="541"/>
      <c r="D35" s="549"/>
      <c r="E35" s="549"/>
    </row>
    <row r="36" spans="1:5" ht="22.5" customHeight="1">
      <c r="A36" s="55" t="s">
        <v>485</v>
      </c>
      <c r="B36" s="539" t="s">
        <v>491</v>
      </c>
      <c r="C36" s="540"/>
      <c r="D36" s="67"/>
      <c r="E36" s="67">
        <v>-2027040</v>
      </c>
    </row>
    <row r="37" spans="1:5" ht="9.75">
      <c r="A37" s="55"/>
      <c r="B37" s="547" t="s">
        <v>77</v>
      </c>
      <c r="C37" s="548"/>
      <c r="D37" s="167">
        <f>SUM(D11+D12+D26+D32+D33+D34+D36)</f>
        <v>730617</v>
      </c>
      <c r="E37" s="167">
        <f>SUM(E11+E12+E26+E32+E33+E34+E36)</f>
        <v>-3138846</v>
      </c>
    </row>
    <row r="38" spans="1:5" ht="22.5" customHeight="1">
      <c r="A38" s="55" t="s">
        <v>486</v>
      </c>
      <c r="B38" s="539" t="s">
        <v>180</v>
      </c>
      <c r="C38" s="540"/>
      <c r="D38" s="67">
        <v>-257795</v>
      </c>
      <c r="E38" s="67">
        <v>-381163</v>
      </c>
    </row>
    <row r="39" spans="1:5" ht="9.75">
      <c r="A39" s="55" t="s">
        <v>487</v>
      </c>
      <c r="B39" s="539" t="s">
        <v>492</v>
      </c>
      <c r="C39" s="540"/>
      <c r="D39" s="67"/>
      <c r="E39" s="67"/>
    </row>
    <row r="40" spans="1:5" ht="9.75">
      <c r="A40" s="55" t="s">
        <v>488</v>
      </c>
      <c r="B40" s="539" t="s">
        <v>493</v>
      </c>
      <c r="C40" s="540"/>
      <c r="D40" s="67"/>
      <c r="E40" s="67"/>
    </row>
    <row r="41" spans="1:5" ht="9.75">
      <c r="A41" s="55"/>
      <c r="B41" s="547" t="s">
        <v>78</v>
      </c>
      <c r="C41" s="548"/>
      <c r="D41" s="167">
        <f>SUM(D11+D12+D26+D32+D33+D34+D36+D38+D39+D40)</f>
        <v>472822</v>
      </c>
      <c r="E41" s="167">
        <f>SUM(E11+E12+E26+E32+E33+E34+E36+E38+E39+E40)</f>
        <v>-3520009</v>
      </c>
    </row>
    <row r="42" spans="1:5" ht="11.25">
      <c r="A42" s="550" t="s">
        <v>494</v>
      </c>
      <c r="B42" s="551"/>
      <c r="C42" s="551"/>
      <c r="D42" s="551"/>
      <c r="E42" s="552"/>
    </row>
    <row r="43" spans="1:5" ht="9.75">
      <c r="A43" s="55" t="s">
        <v>495</v>
      </c>
      <c r="B43" s="544" t="s">
        <v>290</v>
      </c>
      <c r="C43" s="544"/>
      <c r="D43" s="1"/>
      <c r="E43" s="1"/>
    </row>
    <row r="44" spans="1:5" ht="9.75">
      <c r="A44" s="55" t="s">
        <v>496</v>
      </c>
      <c r="B44" s="544" t="s">
        <v>291</v>
      </c>
      <c r="C44" s="544"/>
      <c r="D44" s="1">
        <f>-1522300+50000</f>
        <v>-1472300</v>
      </c>
      <c r="E44" s="67">
        <v>-939023</v>
      </c>
    </row>
    <row r="45" spans="1:5" ht="27.75" customHeight="1">
      <c r="A45" s="57" t="s">
        <v>497</v>
      </c>
      <c r="B45" s="541" t="s">
        <v>86</v>
      </c>
      <c r="C45" s="541"/>
      <c r="D45" s="61"/>
      <c r="E45" s="68"/>
    </row>
    <row r="46" spans="1:5" ht="9.75">
      <c r="A46" s="55" t="s">
        <v>498</v>
      </c>
      <c r="B46" s="544" t="s">
        <v>499</v>
      </c>
      <c r="C46" s="544"/>
      <c r="D46" s="1"/>
      <c r="E46" s="67"/>
    </row>
    <row r="47" spans="1:5" ht="9.75">
      <c r="A47" s="55" t="s">
        <v>500</v>
      </c>
      <c r="B47" s="544" t="s">
        <v>501</v>
      </c>
      <c r="C47" s="544"/>
      <c r="D47" s="1">
        <v>9100</v>
      </c>
      <c r="E47" s="67">
        <v>10417</v>
      </c>
    </row>
    <row r="48" spans="1:5" ht="27.75" customHeight="1">
      <c r="A48" s="57" t="s">
        <v>502</v>
      </c>
      <c r="B48" s="541" t="s">
        <v>92</v>
      </c>
      <c r="C48" s="541"/>
      <c r="D48" s="61"/>
      <c r="E48" s="61"/>
    </row>
    <row r="49" spans="1:5" ht="22.5" customHeight="1">
      <c r="A49" s="57" t="s">
        <v>507</v>
      </c>
      <c r="B49" s="541" t="s">
        <v>172</v>
      </c>
      <c r="C49" s="541"/>
      <c r="D49" s="61"/>
      <c r="E49" s="61"/>
    </row>
    <row r="50" spans="1:5" ht="22.5" customHeight="1">
      <c r="A50" s="57" t="s">
        <v>508</v>
      </c>
      <c r="B50" s="541" t="s">
        <v>93</v>
      </c>
      <c r="C50" s="541"/>
      <c r="D50" s="61"/>
      <c r="E50" s="61"/>
    </row>
    <row r="51" spans="1:5" ht="22.5" customHeight="1">
      <c r="A51" s="56" t="s">
        <v>509</v>
      </c>
      <c r="B51" s="554" t="s">
        <v>94</v>
      </c>
      <c r="C51" s="554"/>
      <c r="D51" s="1"/>
      <c r="E51" s="1"/>
    </row>
    <row r="52" spans="1:5" ht="22.5" customHeight="1">
      <c r="A52" s="56" t="s">
        <v>510</v>
      </c>
      <c r="B52" s="554" t="s">
        <v>95</v>
      </c>
      <c r="C52" s="554"/>
      <c r="D52" s="1"/>
      <c r="E52" s="1"/>
    </row>
    <row r="53" spans="1:5" ht="9.75">
      <c r="A53" s="56" t="s">
        <v>511</v>
      </c>
      <c r="B53" s="553" t="s">
        <v>96</v>
      </c>
      <c r="C53" s="554"/>
      <c r="D53" s="1"/>
      <c r="E53" s="1"/>
    </row>
    <row r="54" spans="1:5" ht="9.75">
      <c r="A54" s="56" t="s">
        <v>512</v>
      </c>
      <c r="B54" s="553" t="s">
        <v>97</v>
      </c>
      <c r="C54" s="554"/>
      <c r="D54" s="1"/>
      <c r="E54" s="1"/>
    </row>
    <row r="55" spans="1:5" ht="22.5" customHeight="1">
      <c r="A55" s="56" t="s">
        <v>513</v>
      </c>
      <c r="B55" s="553" t="s">
        <v>98</v>
      </c>
      <c r="C55" s="554"/>
      <c r="D55" s="1"/>
      <c r="E55" s="1"/>
    </row>
    <row r="56" spans="1:5" ht="22.5" customHeight="1">
      <c r="A56" s="58" t="s">
        <v>514</v>
      </c>
      <c r="B56" s="553" t="s">
        <v>100</v>
      </c>
      <c r="C56" s="554"/>
      <c r="D56" s="1"/>
      <c r="E56" s="1"/>
    </row>
    <row r="57" spans="1:5" ht="9.75">
      <c r="A57" s="58" t="s">
        <v>99</v>
      </c>
      <c r="B57" s="553" t="s">
        <v>101</v>
      </c>
      <c r="C57" s="554"/>
      <c r="D57" s="1"/>
      <c r="E57" s="1"/>
    </row>
    <row r="58" spans="1:5" ht="9.75">
      <c r="A58" s="58" t="s">
        <v>515</v>
      </c>
      <c r="B58" s="555" t="s">
        <v>102</v>
      </c>
      <c r="C58" s="536"/>
      <c r="D58" s="1"/>
      <c r="E58" s="1"/>
    </row>
    <row r="59" spans="1:5" ht="9.75">
      <c r="A59" s="58" t="s">
        <v>516</v>
      </c>
      <c r="B59" s="555" t="s">
        <v>103</v>
      </c>
      <c r="C59" s="536"/>
      <c r="D59" s="1"/>
      <c r="E59" s="1"/>
    </row>
    <row r="60" spans="1:5" ht="9.75">
      <c r="A60" s="58" t="s">
        <v>517</v>
      </c>
      <c r="B60" s="555" t="s">
        <v>104</v>
      </c>
      <c r="C60" s="536"/>
      <c r="D60" s="1"/>
      <c r="E60" s="1"/>
    </row>
    <row r="61" spans="1:5" ht="9.75">
      <c r="A61" s="58" t="s">
        <v>518</v>
      </c>
      <c r="B61" s="555" t="s">
        <v>519</v>
      </c>
      <c r="C61" s="536"/>
      <c r="D61" s="1"/>
      <c r="E61" s="1"/>
    </row>
    <row r="62" spans="1:5" ht="9.75">
      <c r="A62" s="59" t="s">
        <v>312</v>
      </c>
      <c r="B62" s="556" t="s">
        <v>203</v>
      </c>
      <c r="C62" s="557"/>
      <c r="D62" s="175">
        <f>SUM(D43:D61)</f>
        <v>-1463200</v>
      </c>
      <c r="E62" s="175">
        <f>SUM(E43:E61)</f>
        <v>-928606</v>
      </c>
    </row>
    <row r="63" spans="1:5" ht="11.25">
      <c r="A63" s="558" t="s">
        <v>520</v>
      </c>
      <c r="B63" s="559"/>
      <c r="C63" s="559"/>
      <c r="D63" s="560"/>
      <c r="E63" s="561"/>
    </row>
    <row r="64" spans="1:5" ht="9.75">
      <c r="A64" s="60" t="s">
        <v>445</v>
      </c>
      <c r="B64" s="562" t="s">
        <v>107</v>
      </c>
      <c r="C64" s="538"/>
      <c r="D64" s="167">
        <f>SUM(D65:D72)</f>
        <v>0</v>
      </c>
      <c r="E64" s="167">
        <f>SUM(E65:E72)</f>
        <v>0</v>
      </c>
    </row>
    <row r="65" spans="1:5" ht="9.75">
      <c r="A65" s="58" t="s">
        <v>521</v>
      </c>
      <c r="B65" s="555" t="s">
        <v>108</v>
      </c>
      <c r="C65" s="536"/>
      <c r="D65" s="1"/>
      <c r="E65" s="1"/>
    </row>
    <row r="66" spans="1:5" ht="9.75">
      <c r="A66" s="58" t="s">
        <v>522</v>
      </c>
      <c r="B66" s="555" t="s">
        <v>524</v>
      </c>
      <c r="C66" s="536"/>
      <c r="D66" s="1"/>
      <c r="E66" s="1"/>
    </row>
    <row r="67" spans="1:5" ht="9.75">
      <c r="A67" s="58" t="s">
        <v>553</v>
      </c>
      <c r="B67" s="555" t="s">
        <v>554</v>
      </c>
      <c r="C67" s="536"/>
      <c r="D67" s="1"/>
      <c r="E67" s="1"/>
    </row>
    <row r="68" spans="1:5" ht="9.75">
      <c r="A68" s="58" t="s">
        <v>555</v>
      </c>
      <c r="B68" s="555" t="s">
        <v>152</v>
      </c>
      <c r="C68" s="536"/>
      <c r="D68" s="1"/>
      <c r="E68" s="1"/>
    </row>
    <row r="69" spans="1:5" ht="9.75">
      <c r="A69" s="58" t="s">
        <v>556</v>
      </c>
      <c r="B69" s="555" t="s">
        <v>557</v>
      </c>
      <c r="C69" s="536"/>
      <c r="D69" s="1"/>
      <c r="E69" s="1"/>
    </row>
    <row r="70" spans="1:5" ht="9.75">
      <c r="A70" s="58" t="s">
        <v>558</v>
      </c>
      <c r="B70" s="555" t="s">
        <v>153</v>
      </c>
      <c r="C70" s="536"/>
      <c r="D70" s="1"/>
      <c r="E70" s="1"/>
    </row>
    <row r="71" spans="1:5" ht="22.5" customHeight="1">
      <c r="A71" s="58" t="s">
        <v>559</v>
      </c>
      <c r="B71" s="555" t="s">
        <v>525</v>
      </c>
      <c r="C71" s="536"/>
      <c r="D71" s="1"/>
      <c r="E71" s="1"/>
    </row>
    <row r="72" spans="1:5" ht="9.75">
      <c r="A72" s="58" t="s">
        <v>560</v>
      </c>
      <c r="B72" s="555" t="s">
        <v>154</v>
      </c>
      <c r="C72" s="536"/>
      <c r="D72" s="1"/>
      <c r="E72" s="1"/>
    </row>
    <row r="73" spans="1:5" ht="9.75">
      <c r="A73" s="60" t="s">
        <v>561</v>
      </c>
      <c r="B73" s="562" t="s">
        <v>551</v>
      </c>
      <c r="C73" s="538"/>
      <c r="D73" s="167">
        <f>SUM(D74:D82)</f>
        <v>1887656</v>
      </c>
      <c r="E73" s="167">
        <f>SUM(E74:E82)</f>
        <v>2431244</v>
      </c>
    </row>
    <row r="74" spans="1:5" ht="9.75">
      <c r="A74" s="58" t="s">
        <v>562</v>
      </c>
      <c r="B74" s="555" t="s">
        <v>155</v>
      </c>
      <c r="C74" s="536"/>
      <c r="D74" s="1"/>
      <c r="E74" s="1"/>
    </row>
    <row r="75" spans="1:5" ht="9.75">
      <c r="A75" s="58" t="s">
        <v>563</v>
      </c>
      <c r="B75" s="555" t="s">
        <v>156</v>
      </c>
      <c r="C75" s="536"/>
      <c r="D75" s="1"/>
      <c r="E75" s="1"/>
    </row>
    <row r="76" spans="1:5" ht="22.5" customHeight="1">
      <c r="A76" s="58" t="s">
        <v>564</v>
      </c>
      <c r="B76" s="555" t="s">
        <v>157</v>
      </c>
      <c r="C76" s="536"/>
      <c r="D76" s="1">
        <v>2262656</v>
      </c>
      <c r="E76" s="67">
        <v>2681244</v>
      </c>
    </row>
    <row r="77" spans="1:5" ht="22.5" customHeight="1">
      <c r="A77" s="58" t="s">
        <v>565</v>
      </c>
      <c r="B77" s="555" t="s">
        <v>158</v>
      </c>
      <c r="C77" s="536"/>
      <c r="D77" s="1">
        <v>-375000</v>
      </c>
      <c r="E77" s="67">
        <v>-250000</v>
      </c>
    </row>
    <row r="78" spans="1:5" ht="9.75">
      <c r="A78" s="58" t="s">
        <v>566</v>
      </c>
      <c r="B78" s="555" t="s">
        <v>159</v>
      </c>
      <c r="C78" s="536"/>
      <c r="D78" s="1"/>
      <c r="E78" s="1"/>
    </row>
    <row r="79" spans="1:5" ht="9.75">
      <c r="A79" s="58" t="s">
        <v>567</v>
      </c>
      <c r="B79" s="555" t="s">
        <v>568</v>
      </c>
      <c r="C79" s="536"/>
      <c r="D79" s="1"/>
      <c r="E79" s="1"/>
    </row>
    <row r="80" spans="1:5" ht="9.75">
      <c r="A80" s="58" t="s">
        <v>569</v>
      </c>
      <c r="B80" s="555" t="s">
        <v>160</v>
      </c>
      <c r="C80" s="536"/>
      <c r="D80" s="1"/>
      <c r="E80" s="1"/>
    </row>
    <row r="81" spans="1:5" ht="22.5" customHeight="1">
      <c r="A81" s="58" t="s">
        <v>570</v>
      </c>
      <c r="B81" s="555" t="s">
        <v>161</v>
      </c>
      <c r="C81" s="536"/>
      <c r="D81" s="1"/>
      <c r="E81" s="1"/>
    </row>
    <row r="82" spans="1:5" ht="22.5" customHeight="1">
      <c r="A82" s="58" t="s">
        <v>571</v>
      </c>
      <c r="B82" s="555" t="s">
        <v>550</v>
      </c>
      <c r="C82" s="536"/>
      <c r="D82" s="1"/>
      <c r="E82" s="1"/>
    </row>
    <row r="83" spans="1:5" ht="9.75">
      <c r="A83" s="58" t="s">
        <v>572</v>
      </c>
      <c r="B83" s="555" t="s">
        <v>162</v>
      </c>
      <c r="C83" s="536"/>
      <c r="D83" s="1"/>
      <c r="E83" s="1"/>
    </row>
    <row r="84" spans="1:5" ht="22.5" customHeight="1">
      <c r="A84" s="58" t="s">
        <v>573</v>
      </c>
      <c r="B84" s="555" t="s">
        <v>163</v>
      </c>
      <c r="C84" s="536"/>
      <c r="D84" s="1"/>
      <c r="E84" s="1"/>
    </row>
    <row r="85" spans="1:5" ht="22.5" customHeight="1">
      <c r="A85" s="58" t="s">
        <v>574</v>
      </c>
      <c r="B85" s="555" t="s">
        <v>164</v>
      </c>
      <c r="C85" s="536"/>
      <c r="D85" s="1"/>
      <c r="E85" s="1"/>
    </row>
    <row r="86" spans="1:5" ht="22.5" customHeight="1">
      <c r="A86" s="58" t="s">
        <v>576</v>
      </c>
      <c r="B86" s="555" t="s">
        <v>165</v>
      </c>
      <c r="C86" s="536"/>
      <c r="D86" s="1"/>
      <c r="E86" s="1"/>
    </row>
    <row r="87" spans="1:5" ht="9.75">
      <c r="A87" s="58" t="s">
        <v>582</v>
      </c>
      <c r="B87" s="555" t="s">
        <v>166</v>
      </c>
      <c r="C87" s="536"/>
      <c r="D87" s="1"/>
      <c r="E87" s="1"/>
    </row>
    <row r="88" spans="1:5" ht="9.75">
      <c r="A88" s="58" t="s">
        <v>583</v>
      </c>
      <c r="B88" s="555" t="s">
        <v>17</v>
      </c>
      <c r="C88" s="536"/>
      <c r="D88" s="1"/>
      <c r="E88" s="1"/>
    </row>
    <row r="89" spans="1:5" ht="9.75">
      <c r="A89" s="58" t="s">
        <v>18</v>
      </c>
      <c r="B89" s="555" t="s">
        <v>19</v>
      </c>
      <c r="C89" s="536"/>
      <c r="D89" s="1"/>
      <c r="E89" s="1"/>
    </row>
    <row r="90" spans="1:5" ht="9.75">
      <c r="A90" s="59" t="s">
        <v>351</v>
      </c>
      <c r="B90" s="556" t="s">
        <v>167</v>
      </c>
      <c r="C90" s="557"/>
      <c r="D90" s="167">
        <f>SUM(D64+D73+D83+D84+D85+D86+D87+D88+D89)</f>
        <v>1887656</v>
      </c>
      <c r="E90" s="167">
        <f>SUM(E64+E73+E83+E84+E85+E86+E87+E88+E89)</f>
        <v>2431244</v>
      </c>
    </row>
    <row r="91" spans="1:5" ht="9.75">
      <c r="A91" s="59" t="s">
        <v>386</v>
      </c>
      <c r="B91" s="556" t="s">
        <v>523</v>
      </c>
      <c r="C91" s="557"/>
      <c r="D91" s="167">
        <f>D41+D62+D90</f>
        <v>897278</v>
      </c>
      <c r="E91" s="167">
        <f>E41+E62+E90</f>
        <v>-2017371</v>
      </c>
    </row>
    <row r="92" spans="1:5" ht="9.75">
      <c r="A92" s="59" t="s">
        <v>447</v>
      </c>
      <c r="B92" s="556" t="s">
        <v>168</v>
      </c>
      <c r="C92" s="557"/>
      <c r="D92" s="1">
        <v>513687</v>
      </c>
      <c r="E92" s="67">
        <v>2178332</v>
      </c>
    </row>
    <row r="93" spans="1:5" ht="22.5" customHeight="1">
      <c r="A93" s="59" t="s">
        <v>448</v>
      </c>
      <c r="B93" s="556" t="s">
        <v>169</v>
      </c>
      <c r="C93" s="557"/>
      <c r="D93" s="1">
        <f>+D91+D92</f>
        <v>1410965</v>
      </c>
      <c r="E93" s="67">
        <v>160960</v>
      </c>
    </row>
    <row r="94" spans="1:5" ht="22.5" customHeight="1">
      <c r="A94" s="59" t="s">
        <v>449</v>
      </c>
      <c r="B94" s="556" t="s">
        <v>170</v>
      </c>
      <c r="C94" s="557"/>
      <c r="D94" s="1">
        <v>22881</v>
      </c>
      <c r="E94" s="67">
        <v>-9579</v>
      </c>
    </row>
    <row r="95" spans="1:5" ht="22.5" customHeight="1">
      <c r="A95" s="59" t="s">
        <v>450</v>
      </c>
      <c r="B95" s="556" t="s">
        <v>171</v>
      </c>
      <c r="C95" s="557"/>
      <c r="D95" s="1">
        <f>+D93+D94</f>
        <v>1433846</v>
      </c>
      <c r="E95" s="67">
        <v>151381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65" t="s">
        <v>79</v>
      </c>
      <c r="B2" s="565"/>
    </row>
    <row r="3" spans="1:2" ht="13.5" thickBot="1">
      <c r="A3" s="69" t="s">
        <v>80</v>
      </c>
      <c r="B3" s="70" t="s">
        <v>81</v>
      </c>
    </row>
    <row r="4" spans="1:2" ht="15">
      <c r="A4" s="71" t="s">
        <v>82</v>
      </c>
      <c r="B4" s="72" t="str">
        <f>IF(Polročná_správa!B6=0,"Položka Informačná povinnosť za rok nie je vyplnená","Test vyhovel formálnej kontrole")</f>
        <v>Test vyhovel formálnej kontrole</v>
      </c>
    </row>
    <row r="5" spans="1:2" ht="15">
      <c r="A5" s="73" t="s">
        <v>298</v>
      </c>
      <c r="B5" s="74" t="str">
        <f>IF(Polročná_správa!E6=0,"Položka IČO nie je vyplnená","Test vyhovel formálnej kontrole")</f>
        <v>Test vyhovel formálnej kontrole</v>
      </c>
    </row>
    <row r="6" spans="1:2" ht="15">
      <c r="A6" s="75" t="s">
        <v>299</v>
      </c>
      <c r="B6" s="76" t="str">
        <f>IF(Polročná_správa!B12=0,"Položka Obchodné meno/názov nie je vyplnená","Test vyhovel formálnej kontrole")</f>
        <v>Test vyhovel formálnej kontrole</v>
      </c>
    </row>
    <row r="7" spans="1:2" ht="15">
      <c r="A7" s="73" t="s">
        <v>83</v>
      </c>
      <c r="B7" s="74" t="str">
        <f>IF(Polročná_správa!F38=0,"Položka Dátum zverejnenia ročnej správy nie je vyplnená","Test vyhovel formálnej kontrole")</f>
        <v>Test vyhovel formálnej kontrole</v>
      </c>
    </row>
    <row r="8" spans="1:2" ht="15">
      <c r="A8" s="71" t="s">
        <v>84</v>
      </c>
      <c r="B8" s="77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3" t="s">
        <v>85</v>
      </c>
      <c r="B9" s="7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40" t="s">
        <v>548</v>
      </c>
      <c r="B10" s="14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Galková Ľubica</cp:lastModifiedBy>
  <cp:lastPrinted>2011-04-12T11:00:45Z</cp:lastPrinted>
  <dcterms:created xsi:type="dcterms:W3CDTF">2002-10-09T11:25:34Z</dcterms:created>
  <dcterms:modified xsi:type="dcterms:W3CDTF">2017-08-14T12:26:38Z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