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50" yWindow="450" windowWidth="10815" windowHeight="853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<sst xmlns="http://schemas.openxmlformats.org/spreadsheetml/2006/main" count="927" uniqueCount="771">
  <si>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</si>
  <si>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</si>
  <si>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</si>
  <si>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</si>
  <si>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</si>
  <si>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</si>
  <si>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</si>
  <si>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</si>
  <si>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</si>
  <si>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</si>
  <si>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</si>
  <si>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</si>
  <si>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</si>
  <si>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</si>
  <si>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</si>
  <si>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</si>
  <si>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</si>
  <si>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</si>
  <si>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</si>
  <si>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</si>
  <si>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</si>
  <si>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</si>
  <si>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</si>
  <si>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</si>
  <si>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</si>
  <si>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</si>
  <si>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</si>
  <si>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</si>
  <si>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</si>
  <si>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</si>
  <si>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</si>
  <si>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</si>
  <si>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</si>
  <si>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</si>
  <si>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</si>
  <si>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</si>
  <si>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</si>
  <si>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</si>
  <si>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</si>
  <si>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</si>
  <si>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</si>
  <si>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</si>
  <si>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</si>
  <si>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</si>
  <si>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</si>
  <si>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</si>
  <si>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</si>
  <si>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</si>
  <si>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</si>
  <si>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</si>
  <si>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</si>
  <si>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</si>
  <si>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</si>
  <si>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</si>
  <si>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</si>
  <si>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</si>
  <si>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</si>
  <si>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</si>
  <si>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</si>
  <si>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</si>
  <si>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</si>
  <si>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</si>
  <si>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</si>
  <si>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</si>
  <si>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</si>
  <si>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</si>
  <si>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</si>
  <si>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</si>
  <si>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</si>
  <si>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</si>
  <si>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</si>
  <si>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</si>
  <si>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</si>
  <si>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</si>
  <si>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</si>
  <si>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</si>
  <si>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</si>
  <si>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</si>
  <si>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</si>
  <si>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</si>
  <si>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</si>
  <si>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</si>
  <si>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</si>
  <si>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</si>
  <si>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</si>
  <si>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</si>
  <si>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</si>
  <si>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</si>
  <si>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</si>
  <si>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</si>
  <si>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</si>
  <si>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</si>
  <si>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</si>
  <si>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</si>
  <si>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</si>
  <si>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</si>
  <si>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</si>
  <si>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</si>
  <si>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</si>
  <si>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</si>
  <si>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</si>
  <si>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</si>
  <si>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</si>
  <si>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</si>
  <si>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</si>
  <si>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</si>
  <si>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</si>
  <si>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</si>
  <si>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</si>
  <si>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</si>
  <si>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</si>
  <si>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</si>
  <si>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</si>
  <si>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</si>
  <si>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</si>
  <si>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</si>
  <si>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</si>
  <si>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</si>
  <si>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</si>
  <si>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</si>
  <si>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</si>
  <si>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</si>
  <si>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</si>
  <si>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</si>
  <si>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</si>
  <si>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</si>
  <si>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</si>
  <si>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</si>
  <si>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</si>
  <si>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</si>
  <si>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</si>
  <si>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</si>
  <si>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</si>
  <si>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</si>
  <si>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</si>
  <si>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</si>
  <si>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</si>
  <si>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</si>
  <si>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</si>
  <si>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</si>
  <si>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</si>
  <si>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</si>
  <si>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</si>
  <si>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</si>
  <si>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</si>
  <si>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</si>
  <si>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</si>
  <si>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</si>
  <si>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</si>
  <si>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</si>
  <si>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</si>
  <si>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</si>
  <si>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</si>
  <si>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</si>
  <si>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</si>
  <si>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</si>
  <si>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</si>
  <si>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</si>
  <si>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</si>
  <si>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</si>
  <si>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</si>
  <si>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</si>
  <si>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</si>
  <si>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</si>
  <si>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</si>
  <si>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</si>
  <si>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</si>
  <si>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</si>
  <si>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</si>
  <si>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</si>
  <si>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</si>
  <si>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</si>
  <si>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</si>
  <si>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</si>
  <si>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</si>
  <si>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</si>
  <si>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</si>
  <si>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</si>
  <si>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</si>
  <si>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</si>
  <si>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</si>
  <si>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</si>
  <si>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</si>
  <si>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</si>
  <si>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</si>
  <si>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</si>
  <si>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</si>
  <si>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</si>
  <si>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</si>
  <si>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</si>
  <si>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</si>
  <si>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</si>
  <si>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</si>
  <si>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</si>
  <si>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</si>
  <si>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</si>
  <si>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</si>
  <si>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</si>
  <si>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</si>
  <si>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</si>
  <si>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</si>
  <si>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</si>
  <si>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</si>
  <si>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</si>
  <si>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</si>
  <si>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</si>
  <si>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</si>
  <si>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</si>
  <si>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</si>
  <si>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</si>
  <si>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</si>
  <si>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</si>
  <si>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</si>
  <si>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</si>
  <si>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</si>
  <si>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</si>
  <si>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</si>
  <si>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</si>
  <si>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</si>
  <si>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</si>
  <si>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</si>
  <si>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</si>
  <si>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</si>
  <si>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</si>
  <si>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</si>
  <si>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</si>
  <si>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</si>
  <si>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</si>
  <si>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</si>
  <si>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</si>
  <si>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</si>
  <si>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</si>
  <si>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</si>
  <si>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</si>
  <si>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</si>
  <si>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</si>
  <si>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</si>
  <si>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</si>
  <si>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</si>
  <si>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</si>
  <si>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</si>
  <si>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</si>
  <si>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</si>
  <si>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</si>
  <si>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</si>
  <si>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</si>
  <si>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</si>
  <si>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</si>
  <si>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</si>
  <si>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</si>
  <si>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</si>
  <si>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</si>
  <si>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</si>
  <si>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</si>
  <si>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</si>
  <si>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</si>
  <si>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</si>
  <si>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</si>
  <si>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</si>
  <si>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</si>
  <si>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</si>
  <si>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</si>
  <si>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</si>
  <si>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</si>
  <si>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</si>
  <si>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</si>
  <si>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</si>
  <si>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</si>
  <si>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</si>
  <si>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</si>
  <si>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</si>
  <si>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</si>
  <si>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</si>
  <si>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</si>
  <si>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</si>
  <si>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</si>
  <si>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</si>
  <si>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</si>
  <si>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</si>
  <si>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</si>
  <si>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</si>
  <si>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</si>
  <si>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</si>
  <si>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</si>
  <si>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</si>
  <si>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</si>
  <si>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</si>
  <si>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</si>
  <si>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</si>
  <si>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</si>
  <si>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</si>
  <si>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</si>
  <si>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</si>
  <si>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</si>
  <si>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</si>
  <si>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</si>
  <si>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</si>
  <si>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</si>
  <si>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</si>
  <si>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</si>
  <si>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</si>
  <si>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</si>
  <si>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</si>
  <si>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</si>
  <si>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</si>
  <si>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</si>
  <si>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</si>
  <si>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</si>
  <si>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</si>
  <si>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</si>
  <si>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</si>
  <si>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</si>
  <si>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</si>
  <si>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</si>
  <si>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</si>
  <si>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</si>
  <si>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</si>
  <si>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</si>
  <si>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</si>
  <si>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</si>
  <si>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</si>
  <si>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</si>
  <si>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</si>
  <si>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</si>
  <si>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</si>
  <si>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</si>
  <si>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</si>
  <si>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</si>
  <si>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</si>
  <si>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</si>
  <si>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</si>
  <si>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</si>
  <si>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</si>
  <si>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</si>
  <si>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</si>
  <si>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</si>
  <si>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</si>
  <si>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</si>
  <si>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</si>
  <si>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</si>
  <si>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</si>
  <si>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</si>
  <si>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</si>
  <si>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</si>
  <si>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</si>
  <si>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</si>
  <si>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</si>
  <si>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</si>
  <si>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</si>
  <si>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</si>
  <si>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</si>
  <si>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</si>
  <si>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</si>
  <si>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</si>
  <si>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</si>
  <si>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</si>
  <si>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</si>
  <si>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</si>
  <si>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</si>
  <si>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</si>
  <si>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</si>
  <si>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</si>
  <si>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</si>
  <si>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</si>
  <si>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</si>
  <si>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</si>
  <si>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</si>
  <si>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</si>
  <si>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</si>
  <si>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</si>
  <si>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</si>
  <si>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</si>
  <si>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</si>
  <si>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</si>
  <si>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</si>
  <si>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</si>
  <si>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</si>
  <si>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</si>
  <si>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</si>
  <si>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</si>
  <si>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</si>
  <si>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</si>
  <si>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</si>
  <si>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</si>
  <si>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</si>
  <si>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</si>
  <si>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</si>
  <si>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</si>
  <si>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</si>
  <si>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</si>
  <si>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</si>
  <si>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</si>
  <si>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</si>
  <si>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</si>
  <si>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</si>
  <si>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</si>
  <si>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</si>
  <si>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</si>
  <si>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</si>
  <si>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</si>
  <si>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</si>
  <si>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</si>
  <si>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</si>
  <si>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</si>
  <si>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</si>
  <si>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</si>
  <si>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</si>
  <si>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</si>
  <si>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</si>
  <si>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</si>
  <si>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</si>
  <si>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</si>
  <si>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</si>
  <si>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</si>
  <si>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</si>
  <si>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</si>
  <si>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</si>
  <si>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</si>
  <si>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</si>
  <si>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</si>
  <si>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</si>
  <si>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</si>
  <si>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</si>
  <si>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</si>
  <si>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</si>
  <si>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</si>
  <si>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</si>
  <si>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</si>
  <si>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</si>
  <si>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</si>
  <si>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</si>
  <si>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</si>
  <si>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</si>
  <si>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</si>
  <si>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</si>
  <si>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</si>
  <si>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</si>
  <si>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</si>
  <si>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</si>
  <si>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</si>
  <si>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</si>
  <si>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</si>
  <si>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</si>
  <si>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</si>
  <si>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</si>
  <si>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</si>
  <si>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</si>
  <si>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</si>
  <si>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</si>
  <si>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</si>
  <si>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</si>
  <si>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</si>
  <si>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</si>
  <si>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</si>
  <si>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</si>
  <si>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</si>
  <si>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</si>
  <si>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</si>
  <si>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</si>
  <si>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</si>
  <si>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</si>
  <si>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</si>
  <si>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</si>
  <si>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</si>
  <si>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</si>
  <si>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</si>
  <si>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</si>
  <si>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</si>
  <si>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</si>
  <si>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</si>
  <si>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</si>
  <si>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</si>
  <si>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</si>
  <si>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</si>
  <si>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</si>
  <si>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</si>
  <si>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</si>
  <si>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</si>
  <si>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</si>
  <si>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</si>
  <si>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</si>
  <si>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</si>
  <si>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</si>
  <si>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</si>
  <si>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</si>
  <si>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</si>
  <si>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</si>
  <si>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</si>
  <si>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</si>
  <si>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</si>
  <si>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</si>
  <si>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</si>
  <si>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</si>
  <si>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</si>
  <si>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</si>
  <si>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</si>
  <si>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</si>
  <si>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</si>
  <si>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</si>
  <si>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</si>
  <si>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</si>
  <si>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</si>
  <si>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</si>
  <si>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</si>
  <si>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</si>
  <si>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</si>
  <si>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</si>
  <si>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</si>
  <si>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</si>
  <si>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</si>
  <si>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</si>
  <si>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</si>
  <si>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</si>
  <si>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</si>
  <si>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</si>
  <si>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</si>
  <si>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</si>
  <si>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</si>
  <si>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</si>
  <si>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</si>
  <si>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</si>
  <si>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</si>
  <si>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</si>
  <si>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</si>
  <si>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</si>
  <si>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</si>
  <si>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</si>
  <si>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</si>
  <si>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</si>
  <si>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</si>
  <si>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</si>
  <si>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</si>
  <si>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</si>
  <si>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</si>
  <si>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</si>
  <si>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</si>
  <si>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</si>
  <si>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</si>
  <si>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</si>
  <si>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</si>
  <si>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</si>
  <si>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</si>
  <si>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</si>
  <si>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</si>
  <si>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</si>
  <si>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</si>
  <si>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</si>
  <si>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</si>
  <si>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</si>
  <si>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</si>
  <si>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</si>
  <si>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</si>
  <si>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</si>
  <si>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</si>
  <si>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</si>
  <si>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</si>
  <si>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</si>
  <si>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</si>
  <si>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</si>
  <si>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</si>
  <si>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</si>
  <si>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</si>
  <si>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</si>
  <si>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</si>
  <si>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</si>
  <si>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</si>
  <si>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</si>
  <si>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</si>
  <si>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</si>
  <si>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</si>
  <si>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</si>
  <si>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</si>
  <si>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</si>
  <si>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</si>
  <si>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</si>
  <si>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</si>
  <si>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</si>
  <si>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</si>
  <si>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</si>
  <si>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</si>
  <si>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</si>
  <si>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</si>
  <si>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</si>
  <si>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</si>
  <si>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</si>
  <si>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</si>
  <si>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</si>
  <si>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</si>
  <si>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</si>
  <si>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</si>
  <si>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</si>
  <si>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</si>
  <si>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</si>
  <si>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</si>
  <si>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</si>
  <si>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</si>
  <si>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</si>
  <si>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</si>
  <si>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</si>
  <si>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</si>
  <si>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</si>
  <si>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</si>
  <si>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</si>
  <si>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</si>
  <si>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</si>
  <si>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Základné imanie súčet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</si>
  <si>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</si>
  <si>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</si>
  <si>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</si>
  <si>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</si>
  <si>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</si>
  <si>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</si>
  <si>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</si>
  <si>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</si>
  <si>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</si>
  <si>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</si>
  <si>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</si>
  <si>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</si>
  <si>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</si>
  <si>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</si>
  <si>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</si>
  <si>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</si>
  <si>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</si>
  <si>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</si>
  <si>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</si>
  <si>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</si>
  <si>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</si>
  <si>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</si>
  <si>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</si>
  <si>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</si>
  <si>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</si>
  <si>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</si>
  <si>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</si>
  <si>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</si>
  <si>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</si>
  <si>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</si>
  <si>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</si>
  <si>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</si>
  <si>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</si>
  <si>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</si>
  <si>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</si>
  <si>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</si>
  <si>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</si>
  <si>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</si>
  <si>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</si>
  <si>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</si>
  <si>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</si>
  <si>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</si>
  <si>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</si>
  <si>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</si>
  <si>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</si>
  <si>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</si>
  <si>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</si>
  <si>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</si>
  <si>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</si>
  <si>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</si>
  <si>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</si>
  <si>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</si>
  <si>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</si>
  <si>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</si>
  <si>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</si>
  <si>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</si>
  <si>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</si>
  <si>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</si>
  <si>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</si>
  <si>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</si>
  <si>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</si>
  <si>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</si>
  <si>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</si>
  <si>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</si>
  <si>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</si>
  <si>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</si>
  <si>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</si>
  <si>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</si>
  <si>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</si>
  <si>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</si>
  <si>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</si>
  <si>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</si>
  <si>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</si>
  <si>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</si>
  <si>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</si>
  <si>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</si>
  <si>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</si>
  <si>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</si>
  <si>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</si>
  <si>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</si>
  <si>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</si>
  <si>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</si>
  <si>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</si>
  <si>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</si>
  <si>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</si>
  <si>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</si>
  <si>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</si>
  <si>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</si>
  <si>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</si>
  <si>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</si>
  <si>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</si>
  <si>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</si>
  <si>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</si>
  <si>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</si>
  <si>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</si>
  <si>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</si>
  <si>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</si>
  <si>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</si>
  <si>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</si>
  <si>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</si>
  <si>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</si>
  <si>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</si>
  <si>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</si>
  <si>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</si>
  <si>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</si>
  <si>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</si>
  <si>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</si>
  <si>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</si>
  <si>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</si>
  <si>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</si>
  <si>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</si>
  <si>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</si>
  <si>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</si>
  <si>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</si>
  <si>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</si>
  <si>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</si>
  <si>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</si>
  <si>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</si>
  <si>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</si>
  <si>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</si>
  <si>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</si>
  <si>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</si>
  <si>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</si>
  <si>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</si>
  <si>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</si>
  <si>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</si>
  <si>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</si>
  <si>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</si>
  <si>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31412106</t>
  </si>
  <si>
    <t>CEMMAC a.s.</t>
  </si>
  <si>
    <t>Cementárska 14/14</t>
  </si>
  <si>
    <t>914 42</t>
  </si>
  <si>
    <t>Horné Srnie</t>
  </si>
  <si>
    <t>Ing. Ľubica Galková</t>
  </si>
  <si>
    <t>6576263</t>
  </si>
  <si>
    <t>6588304</t>
  </si>
  <si>
    <t>l.galkova@cemmac.sk</t>
  </si>
  <si>
    <t>www.cemmac.sk</t>
  </si>
  <si>
    <t>01.05.1992</t>
  </si>
  <si>
    <t>16 414 080</t>
  </si>
  <si>
    <t xml:space="preserve">Výroba cementu, sprostredkovanie obchodu v rozsahu voľných živností, poradenská činnosť v rozsahu voľných živností, technické testovanie , meranie a analýzy v rozsahu voľných živností,  podnikanie v oblasti nakladania z nebezpečným odpadom, otvárka, príprava a dobývanie výhradných ložísk povrchovým spôsobom, zriaďovanie, zabezpečovanie a likvidácia banských diel a lomov, úprava a zúšľachťovanie nerastov vykonávané v súvislosti s ich dobývaním, prenájom stavebných a demolačných strojov, prenájom dopravných zariadení, kovoobrábanie, zámočníctvo, výroba, monáž, opravy a údržba elektrických zariadení , atď. </t>
  </si>
  <si>
    <t>SAS</t>
  </si>
  <si>
    <t>nie</t>
  </si>
  <si>
    <t>APX, k.s., Hliny 1299/122, 017 01 Považská Bystrica</t>
  </si>
  <si>
    <t>Ing. Galková Ľubica</t>
  </si>
  <si>
    <t>01.01.2013-30.06.2013</t>
  </si>
  <si>
    <t xml:space="preserve">www.cemmac.sk    </t>
  </si>
  <si>
    <t>akciová spoločnosť</t>
  </si>
  <si>
    <t xml:space="preserve">nie </t>
  </si>
  <si>
    <t>1.1.2014 - 30.06.2014</t>
  </si>
  <si>
    <t>1.1.2013 - 31.12.2013</t>
  </si>
  <si>
    <t>01.01.2014-30.06.2014</t>
  </si>
  <si>
    <t>01.01.2014 - 30.06.2014</t>
  </si>
  <si>
    <t>I. polrok 2014</t>
  </si>
  <si>
    <t>01.01.2014</t>
  </si>
  <si>
    <t>30.06.2014</t>
  </si>
  <si>
    <t xml:space="preserve">Za I. polrok 2014 nedošlo k významným obchodom so spriaznenými osobami, ktoré by podstatne ovplyvnili finančné postavenie alebo činnosť spoločnosti. Spoločnosť uskutočnila len bežné obchody vyplývajúce zo zmlúv na zabezpečenie podnikateľskej činnosti. </t>
  </si>
  <si>
    <t xml:space="preserve">V poslednej výročnej správe za rok 2013, ktorá je zverejnená na internetovej stránke www.cemmac.sk neboli uvedené žiadne obchody, a ani v I. polroku 2014 spoločnosť neuzatvorila také obchody, ktoré by mohli mať podstatný vplyv na finančné postavenie alebo činnosť emitenta počas prvých šiestich mesiacov </t>
  </si>
  <si>
    <t>Hlavnou podnikateľskou aktivitou spoločnosti je výroba cementu. Súčasná technická úroveň výrobného zariadenia umožňuje vyrábať cement zodpovedajúci norme STN P ENV 197-1 v triede: CEM II/B-S-32,5 R, CEM I 42,5 R, CEM II/B-M-32.5R,CEMII/A-S 42.5 R, CEM II/B-M (S-V) 42.5 N, CEM II/B-S 42.5 N.Výroba cementu bola oproti plánu vyššia o 5 000 ton a predaj bol vyšší o 5 215 ton.  Spoločnosť vykázala v I.polroku 2014 hospodársky výsledok pred zdanením 730 708 EUR, čo je o 1 273 854 EUR viac ako minulý rok za také isté obdobie. Spoločnosť v I.polroku 2014  preinvestovala  721 540 EUR, z toho 618 862 EUR na stavby stroje a zariadenia zahrnuté do rozpočtu stavieb,  99 228 EUR na stroje a zariadenia nezahrnuté do rozpočtu stavieb a 3 450 EUR na projekty.  Investície boli  financované z vlastných zdrojov.        
Účtovná jednotka má stabilizovaný stav pracovníkov. V I.polroku 2014 došlo v porovnaní so stavom pracovníkov k 31.12.2013 k poklesu o 2 % , čo predstavuje vo fyzických osobách pokles o 4 pracovníkov.                                                                                                                                                                                                                                                                      K dátumu spracovania polročnej správy nezaznamenala spoločnosť žiadne  významné riziká a neistoty, ktoré by mohli výrazne ovplyvniť jej činnosť a doterajší vývoj a ktoré by mali významný vplyv na zmenu kurzu akcie.                                                                                                                                                                                                                            Za najväčšie riziko spoločnosť považuje pokles stavebnej výroby nielen na slovenskom trhu aj v celej EU a pokles cien cementu na trhu s touto komoditou. Toto zníženie cien sa spoločnosť snaží kompenzovať zvýšeným objemom predaja a taktiež úsporami v nákladoch, hlavne v palivách, formou náhrady za lacnejšie alternatívne palivá. Spoločnosť v roku 2014 predpokladá vyrobiť 383 tis.ton slinku, vyrobiť a predať 540 tis. ton cementu. Náklady sú plánované vo výške 30,2 mil. EUR , výnosy vo výške 33,8 mil. EUR a hospodársky výsledok pred zdanením 3,6 mil. EUR.</t>
  </si>
  <si>
    <t>prostredníctvom internetovej stránky spoločnosti, oznámenie o zverejnení správy je publikované  v Hospodárskych novinách 18.8.2014</t>
  </si>
  <si>
    <t xml:space="preserve">Predseda predstavenstva Ing. Martin Kebísek MBA a člen predstavenstva Ing. Rober Jánsky vyhlasujú, že podľa ich najlepších znalostí poskytuje priebežná účtovná závierka k 30.6.2014, vypracovaná v súlade s osobitnými predpismi, pravdivý a verný obraz aktív, pasív, finančnej situácie a hospodárskeho výsledku podľa požiadaviek uvedenýchv odsekoch 3 a 4 § 35 zákona o burze a že uvedená polročná finančná správa za I.polrok 2014 obsahuje verný prehľad informácií podľa odseku 9 § 35 zákona o burze.     </t>
  </si>
  <si>
    <t>Ing.Martin Kebísek               predseda predstavenstva</t>
  </si>
  <si>
    <t>01.01.2013 - 31.12.2013</t>
  </si>
  <si>
    <t xml:space="preserve">Nevyrovnané pohľadávky voči podnikom združeným v skupine ASAMER Holding A.G. k 30.06.2014:
ALAS spol. s r.o. Bratislava                                                                                           790 187 EUR
AUSTROCEM GmbH Ohlsdorf                                                                                         123 192 EUR                                                                                                                                   Transportbeton, Wien                                                                                                      206 150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Akciová spoločnosť zaúčtovala k 30.06.2014 nasledovné výnosy vyplývajúce z obchodných zmlúv uzatvorených s podnikmi v skupine:
- z predaja cementu:                                                                                                                                                                                                                                                         ALAS spol. s r.o. Bratislava                                                                                          1 052 067 EUR                       
Transportbeton, Wien                                                                                                       757 285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zo služieb riadiacej a technickej pomoci     
AUSTROCEM GmbH Ohlsdorf                                                                                           741 184 EUR
Libyan Cement Company                                                                                                         190 EUR                                                                                                                    Nevyrovnané záväzky voči podnikom združeným v skupine  ASAMER Holding A.G.  k 30.06.2014 tvoria záväzky z obchodného styku vo výške 161 861 EUR a z titulu nevyplatených dividend z rozdelenia hospodárskeho výsledku za rok 2013 vo výške 1 145 021 EUR. Dividendy budú vyplatené v súlade s ustanoveniami obchodného zákonníka v II.polroku 2014.        
Akciová spoločnosť zaúčtovala k 30.06.2014 do nákladov voči podnikom združeným v skupine čiastku 346 069 EUR, ktorá vyplynula z prijatých služieb  v  technickej,  ekonomickej a marketingovej oblasti.                        
    </t>
  </si>
  <si>
    <t xml:space="preserve">Emitent Cemmac a.s., v zastúpení predsedu predstavenstva - Ing. Martin Kebísek MBA a člena predstavenstva - Ing. Robert Jánsky vyhlasuje, že polročná finančná správa za I.polrok 2014 nebola overená audítorom podľa  § 35 odsek 11 zákona o burze.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</si>
</sst>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5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36" borderId="10" xfId="0" applyNumberFormat="1" applyFont="1" applyFill="1" applyBorder="1" applyAlignment="1" applyProtection="1">
      <alignment horizontal="right" vertical="center"/>
      <protection locked="0"/>
    </xf>
    <xf numFmtId="172" fontId="5" fillId="36" borderId="10" xfId="0" applyNumberFormat="1" applyFont="1" applyFill="1" applyBorder="1" applyAlignment="1" applyProtection="1">
      <alignment horizontal="right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6" borderId="10" xfId="0" applyNumberFormat="1" applyFont="1" applyFill="1" applyBorder="1" applyAlignment="1" applyProtection="1">
      <alignment horizontal="right" vertical="center"/>
      <protection locked="0"/>
    </xf>
    <xf numFmtId="172" fontId="2" fillId="36" borderId="10" xfId="0" applyNumberFormat="1" applyFont="1" applyFill="1" applyBorder="1" applyAlignment="1" applyProtection="1">
      <alignment horizontal="right" vertical="center"/>
      <protection locked="0"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8" borderId="39" xfId="0" applyNumberFormat="1" applyFont="1" applyFill="1" applyBorder="1" applyAlignment="1" applyProtection="1">
      <alignment horizontal="left" vertical="top" wrapText="1"/>
      <protection locked="0"/>
    </xf>
    <xf numFmtId="0" fontId="0" fillId="38" borderId="17" xfId="0" applyFont="1" applyFill="1" applyBorder="1" applyAlignment="1" applyProtection="1">
      <alignment wrapText="1"/>
      <protection locked="0"/>
    </xf>
    <xf numFmtId="0" fontId="0" fillId="38" borderId="40" xfId="0" applyFont="1" applyFill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33" borderId="45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9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50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50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vertical="top" wrapText="1"/>
      <protection locked="0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40" xfId="0" applyFont="1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 wrapText="1"/>
      <protection/>
    </xf>
    <xf numFmtId="49" fontId="8" fillId="0" borderId="48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hidden="1" locked="0"/>
    </xf>
    <xf numFmtId="49" fontId="8" fillId="33" borderId="15" xfId="0" applyNumberFormat="1" applyFont="1" applyFill="1" applyBorder="1" applyAlignment="1" applyProtection="1">
      <alignment vertical="top" wrapText="1"/>
      <protection hidden="1" locked="0"/>
    </xf>
    <xf numFmtId="49" fontId="0" fillId="33" borderId="15" xfId="0" applyNumberFormat="1" applyFont="1" applyFill="1" applyBorder="1" applyAlignment="1" applyProtection="1">
      <alignment vertical="top" wrapText="1"/>
      <protection hidden="1" locked="0"/>
    </xf>
    <xf numFmtId="49" fontId="0" fillId="33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54" xfId="0" applyNumberFormat="1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50" xfId="0" applyFill="1" applyBorder="1" applyAlignment="1" applyProtection="1">
      <alignment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49" fontId="17" fillId="0" borderId="45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7" xfId="0" applyNumberFormat="1" applyFont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8" fillId="0" borderId="43" xfId="0" applyNumberFormat="1" applyFont="1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8" fillId="0" borderId="59" xfId="0" applyNumberFormat="1" applyFont="1" applyBorder="1" applyAlignment="1" applyProtection="1">
      <alignment vertical="center" wrapText="1"/>
      <protection/>
    </xf>
    <xf numFmtId="49" fontId="8" fillId="0" borderId="54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2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56" xfId="0" applyNumberFormat="1" applyFont="1" applyBorder="1" applyAlignment="1" applyProtection="1">
      <alignment vertical="top" wrapText="1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2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56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2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56" xfId="0" applyNumberFormat="1" applyFont="1" applyBorder="1" applyAlignment="1" applyProtection="1">
      <alignment vertical="top" wrapText="1"/>
      <protection/>
    </xf>
    <xf numFmtId="0" fontId="16" fillId="33" borderId="35" xfId="0" applyNumberFormat="1" applyFont="1" applyFill="1" applyBorder="1" applyAlignment="1" applyProtection="1">
      <alignment vertical="top" wrapText="1"/>
      <protection locked="0"/>
    </xf>
    <xf numFmtId="0" fontId="16" fillId="33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2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56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4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39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3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ont="1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8" fillId="0" borderId="45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13" fillId="33" borderId="45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4" fontId="1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45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right" vertical="top"/>
      <protection/>
    </xf>
    <xf numFmtId="49" fontId="5" fillId="0" borderId="21" xfId="0" applyNumberFormat="1" applyFont="1" applyBorder="1" applyAlignment="1" applyProtection="1">
      <alignment horizontal="right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13" fillId="33" borderId="45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5" fillId="34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5" fillId="0" borderId="21" xfId="0" applyNumberFormat="1" applyFont="1" applyBorder="1" applyAlignment="1" applyProtection="1">
      <alignment vertical="center" wrapText="1" shrinkToFi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/>
    </xf>
    <xf numFmtId="49" fontId="5" fillId="0" borderId="21" xfId="0" applyNumberFormat="1" applyFont="1" applyBorder="1" applyAlignment="1" applyProtection="1">
      <alignment horizontal="left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49" fontId="6" fillId="0" borderId="21" xfId="0" applyNumberFormat="1" applyFont="1" applyBorder="1" applyAlignment="1" applyProtection="1">
      <alignment vertical="center" wrapText="1" shrinkToFit="1"/>
      <protection/>
    </xf>
    <xf numFmtId="0" fontId="0" fillId="0" borderId="21" xfId="0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left" vertical="center"/>
      <protection/>
    </xf>
    <xf numFmtId="49" fontId="11" fillId="0" borderId="21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9" fontId="5" fillId="0" borderId="18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49" fontId="2" fillId="34" borderId="53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5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45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11" fillId="0" borderId="45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172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galkova@cemmac.sk" TargetMode="External" /><Relationship Id="rId2" Type="http://schemas.openxmlformats.org/officeDocument/2006/relationships/hyperlink" Target="http://www.cemmac.sk/" TargetMode="External" /><Relationship Id="rId3" Type="http://schemas.openxmlformats.org/officeDocument/2006/relationships/hyperlink" Target="http://www.cemmac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0"/>
  <sheetViews>
    <sheetView showGridLines="0" tabSelected="1" zoomScale="85" zoomScaleNormal="85" zoomScalePageLayoutView="0" workbookViewId="0" topLeftCell="A13">
      <selection activeCell="A76" sqref="A76:I80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703</v>
      </c>
      <c r="B1" s="132"/>
      <c r="C1" s="166" t="s">
        <v>256</v>
      </c>
      <c r="D1" s="167"/>
      <c r="E1" s="167"/>
      <c r="F1" s="132"/>
      <c r="G1" s="132"/>
      <c r="H1" s="132"/>
      <c r="I1" s="132"/>
    </row>
    <row r="2" spans="1:9" ht="17.25" customHeight="1">
      <c r="A2" s="187" t="s">
        <v>710</v>
      </c>
      <c r="B2" s="188"/>
      <c r="C2" s="188"/>
      <c r="D2" s="188"/>
      <c r="E2" s="188"/>
      <c r="F2" s="188"/>
      <c r="G2" s="188"/>
      <c r="H2" s="188"/>
      <c r="I2" s="188"/>
    </row>
    <row r="3" spans="1:9" ht="18" customHeight="1">
      <c r="A3" s="116"/>
      <c r="B3" s="187" t="s">
        <v>704</v>
      </c>
      <c r="C3" s="383"/>
      <c r="D3" s="383"/>
      <c r="E3" s="383"/>
      <c r="F3" s="383"/>
      <c r="G3" s="84"/>
      <c r="H3" s="84"/>
      <c r="I3" s="84"/>
    </row>
    <row r="4" spans="1:9" ht="15.75">
      <c r="A4" s="182" t="s">
        <v>353</v>
      </c>
      <c r="B4" s="183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257</v>
      </c>
      <c r="B6" s="14" t="s">
        <v>759</v>
      </c>
      <c r="C6" s="18"/>
      <c r="D6" s="87" t="s">
        <v>360</v>
      </c>
      <c r="E6" s="184" t="s">
        <v>734</v>
      </c>
      <c r="F6" s="217"/>
      <c r="G6" s="217"/>
      <c r="H6" s="217"/>
      <c r="I6" s="218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13</v>
      </c>
      <c r="B8" s="104" t="s">
        <v>14</v>
      </c>
      <c r="C8" s="15" t="s">
        <v>760</v>
      </c>
      <c r="D8" s="104" t="s">
        <v>15</v>
      </c>
      <c r="E8" s="15" t="s">
        <v>761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678</v>
      </c>
      <c r="B10" s="184" t="s">
        <v>753</v>
      </c>
      <c r="C10" s="388"/>
      <c r="D10" s="388"/>
      <c r="E10" s="388"/>
      <c r="F10" s="388"/>
      <c r="G10" s="388"/>
      <c r="H10" s="388"/>
      <c r="I10" s="389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354</v>
      </c>
      <c r="B12" s="184" t="s">
        <v>735</v>
      </c>
      <c r="C12" s="217"/>
      <c r="D12" s="217"/>
      <c r="E12" s="217"/>
      <c r="F12" s="217"/>
      <c r="G12" s="217"/>
      <c r="H12" s="217"/>
      <c r="I12" s="218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361</v>
      </c>
      <c r="B14" s="186"/>
      <c r="C14" s="186"/>
      <c r="D14" s="23"/>
      <c r="E14" s="23"/>
      <c r="F14" s="23"/>
      <c r="G14" s="23"/>
      <c r="H14" s="23"/>
      <c r="I14" s="24"/>
    </row>
    <row r="15" spans="1:9" ht="12.75">
      <c r="A15" s="89" t="s">
        <v>355</v>
      </c>
      <c r="B15" s="219" t="s">
        <v>736</v>
      </c>
      <c r="C15" s="220"/>
      <c r="D15" s="220"/>
      <c r="E15" s="220"/>
      <c r="F15" s="220"/>
      <c r="G15" s="220"/>
      <c r="H15" s="220"/>
      <c r="I15" s="221"/>
    </row>
    <row r="16" spans="1:9" ht="12.75">
      <c r="A16" s="89" t="s">
        <v>372</v>
      </c>
      <c r="B16" s="219" t="s">
        <v>737</v>
      </c>
      <c r="C16" s="220"/>
      <c r="D16" s="220"/>
      <c r="E16" s="220"/>
      <c r="F16" s="220"/>
      <c r="G16" s="220"/>
      <c r="H16" s="220"/>
      <c r="I16" s="221"/>
    </row>
    <row r="17" spans="1:9" ht="13.5" thickBot="1">
      <c r="A17" s="90" t="s">
        <v>345</v>
      </c>
      <c r="B17" s="356" t="s">
        <v>738</v>
      </c>
      <c r="C17" s="357"/>
      <c r="D17" s="357"/>
      <c r="E17" s="357"/>
      <c r="F17" s="357"/>
      <c r="G17" s="357"/>
      <c r="H17" s="357"/>
      <c r="I17" s="358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368</v>
      </c>
      <c r="B19" s="184" t="s">
        <v>739</v>
      </c>
      <c r="C19" s="184"/>
      <c r="D19" s="184"/>
      <c r="E19" s="184"/>
      <c r="F19" s="184"/>
      <c r="G19" s="184"/>
      <c r="H19" s="184"/>
      <c r="I19" s="387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362</v>
      </c>
      <c r="B21" s="91" t="s">
        <v>356</v>
      </c>
      <c r="C21" s="15" t="s">
        <v>423</v>
      </c>
      <c r="D21" s="105"/>
      <c r="E21" s="91" t="s">
        <v>357</v>
      </c>
      <c r="F21" s="184" t="s">
        <v>740</v>
      </c>
      <c r="G21" s="217"/>
      <c r="H21" s="217"/>
      <c r="I21" s="218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363</v>
      </c>
      <c r="B23" s="91" t="s">
        <v>356</v>
      </c>
      <c r="C23" s="15" t="s">
        <v>423</v>
      </c>
      <c r="D23" s="105"/>
      <c r="E23" s="91" t="s">
        <v>357</v>
      </c>
      <c r="F23" s="184" t="s">
        <v>741</v>
      </c>
      <c r="G23" s="217"/>
      <c r="H23" s="217"/>
      <c r="I23" s="218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591</v>
      </c>
      <c r="B25" s="222" t="s">
        <v>742</v>
      </c>
      <c r="C25" s="217"/>
      <c r="D25" s="217"/>
      <c r="E25" s="217"/>
      <c r="F25" s="217"/>
      <c r="G25" s="217"/>
      <c r="H25" s="217"/>
      <c r="I25" s="218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651</v>
      </c>
      <c r="B27" s="222" t="s">
        <v>743</v>
      </c>
      <c r="C27" s="223"/>
      <c r="D27" s="223"/>
      <c r="E27" s="223"/>
      <c r="F27" s="223"/>
      <c r="G27" s="223"/>
      <c r="H27" s="223"/>
      <c r="I27" s="224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364</v>
      </c>
      <c r="B29" s="184" t="s">
        <v>744</v>
      </c>
      <c r="C29" s="185"/>
      <c r="D29" s="18"/>
      <c r="E29" s="176" t="s">
        <v>11</v>
      </c>
      <c r="F29" s="177"/>
      <c r="G29" s="184" t="s">
        <v>745</v>
      </c>
      <c r="H29" s="184"/>
      <c r="I29" s="185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86" t="s">
        <v>365</v>
      </c>
      <c r="B31" s="225"/>
      <c r="C31" s="226"/>
      <c r="D31" s="226"/>
      <c r="E31" s="226"/>
      <c r="F31" s="226"/>
      <c r="G31" s="226"/>
      <c r="H31" s="226"/>
      <c r="I31" s="227"/>
    </row>
    <row r="32" spans="1:9" ht="9.75" customHeight="1">
      <c r="A32" s="390"/>
      <c r="B32" s="228"/>
      <c r="C32" s="228"/>
      <c r="D32" s="228"/>
      <c r="E32" s="228"/>
      <c r="F32" s="228"/>
      <c r="G32" s="228"/>
      <c r="H32" s="228"/>
      <c r="I32" s="229"/>
    </row>
    <row r="33" spans="1:9" ht="13.5" thickBot="1">
      <c r="A33" s="391"/>
      <c r="B33" s="230"/>
      <c r="C33" s="230"/>
      <c r="D33" s="230"/>
      <c r="E33" s="230"/>
      <c r="F33" s="230"/>
      <c r="G33" s="230"/>
      <c r="H33" s="230"/>
      <c r="I33" s="231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168" t="s">
        <v>707</v>
      </c>
      <c r="B35" s="171" t="s">
        <v>765</v>
      </c>
      <c r="C35" s="232" t="s">
        <v>706</v>
      </c>
      <c r="D35" s="233"/>
      <c r="E35" s="233"/>
      <c r="F35" s="267" t="s">
        <v>752</v>
      </c>
      <c r="G35" s="268"/>
      <c r="H35" s="268"/>
      <c r="I35" s="269"/>
    </row>
    <row r="36" spans="1:9" ht="12.75">
      <c r="A36" s="169"/>
      <c r="B36" s="172"/>
      <c r="C36" s="234"/>
      <c r="D36" s="234"/>
      <c r="E36" s="234"/>
      <c r="F36" s="270"/>
      <c r="G36" s="270"/>
      <c r="H36" s="270"/>
      <c r="I36" s="271"/>
    </row>
    <row r="37" spans="1:9" ht="12.75">
      <c r="A37" s="169"/>
      <c r="B37" s="172"/>
      <c r="C37" s="234"/>
      <c r="D37" s="234"/>
      <c r="E37" s="234"/>
      <c r="F37" s="270"/>
      <c r="G37" s="270"/>
      <c r="H37" s="270"/>
      <c r="I37" s="271"/>
    </row>
    <row r="38" spans="1:9" ht="12.75">
      <c r="A38" s="169"/>
      <c r="B38" s="172"/>
      <c r="C38" s="178" t="s">
        <v>673</v>
      </c>
      <c r="D38" s="179"/>
      <c r="E38" s="179"/>
      <c r="F38" s="205">
        <v>41869</v>
      </c>
      <c r="G38" s="206"/>
      <c r="H38" s="206"/>
      <c r="I38" s="207"/>
    </row>
    <row r="39" spans="1:9" ht="12.75">
      <c r="A39" s="169"/>
      <c r="B39" s="172"/>
      <c r="C39" s="180"/>
      <c r="D39" s="181"/>
      <c r="E39" s="181"/>
      <c r="F39" s="208"/>
      <c r="G39" s="208"/>
      <c r="H39" s="208"/>
      <c r="I39" s="209"/>
    </row>
    <row r="40" spans="1:9" ht="13.5" thickBot="1">
      <c r="A40" s="170"/>
      <c r="B40" s="173"/>
      <c r="C40" s="174" t="s">
        <v>705</v>
      </c>
      <c r="D40" s="175"/>
      <c r="E40" s="175"/>
      <c r="F40" s="384"/>
      <c r="G40" s="385"/>
      <c r="H40" s="385"/>
      <c r="I40" s="386"/>
    </row>
    <row r="41" spans="1:9" s="20" customFormat="1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s="20" customFormat="1" ht="13.5" thickBot="1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14" ht="12.75">
      <c r="A43" s="82" t="s">
        <v>178</v>
      </c>
      <c r="B43" s="210" t="s">
        <v>746</v>
      </c>
      <c r="C43" s="211"/>
      <c r="D43" s="211"/>
      <c r="E43" s="211"/>
      <c r="F43" s="211"/>
      <c r="G43" s="211"/>
      <c r="H43" s="211"/>
      <c r="I43" s="212"/>
      <c r="J43" s="18"/>
      <c r="K43" s="18"/>
      <c r="L43" s="18"/>
      <c r="M43" s="18"/>
      <c r="N43" s="18"/>
    </row>
    <row r="44" spans="1:14" ht="12.75">
      <c r="A44" s="92"/>
      <c r="B44" s="213"/>
      <c r="C44" s="213"/>
      <c r="D44" s="213"/>
      <c r="E44" s="213"/>
      <c r="F44" s="213"/>
      <c r="G44" s="213"/>
      <c r="H44" s="213"/>
      <c r="I44" s="214"/>
      <c r="J44" s="18"/>
      <c r="K44" s="18"/>
      <c r="L44" s="18"/>
      <c r="M44" s="18"/>
      <c r="N44" s="18"/>
    </row>
    <row r="45" spans="1:14" ht="12.75">
      <c r="A45" s="92"/>
      <c r="B45" s="213"/>
      <c r="C45" s="213"/>
      <c r="D45" s="213"/>
      <c r="E45" s="213"/>
      <c r="F45" s="213"/>
      <c r="G45" s="213"/>
      <c r="H45" s="213"/>
      <c r="I45" s="214"/>
      <c r="J45" s="18"/>
      <c r="K45" s="18"/>
      <c r="L45" s="18"/>
      <c r="M45" s="18"/>
      <c r="N45" s="18"/>
    </row>
    <row r="46" spans="1:14" ht="12.75">
      <c r="A46" s="92"/>
      <c r="B46" s="213"/>
      <c r="C46" s="213"/>
      <c r="D46" s="213"/>
      <c r="E46" s="213"/>
      <c r="F46" s="213"/>
      <c r="G46" s="213"/>
      <c r="H46" s="213"/>
      <c r="I46" s="214"/>
      <c r="J46" s="18"/>
      <c r="K46" s="18"/>
      <c r="L46" s="18"/>
      <c r="M46" s="18"/>
      <c r="N46" s="18"/>
    </row>
    <row r="47" spans="1:14" ht="12.75">
      <c r="A47" s="92"/>
      <c r="B47" s="213"/>
      <c r="C47" s="213"/>
      <c r="D47" s="213"/>
      <c r="E47" s="213"/>
      <c r="F47" s="213"/>
      <c r="G47" s="213"/>
      <c r="H47" s="213"/>
      <c r="I47" s="214"/>
      <c r="J47" s="18"/>
      <c r="K47" s="18"/>
      <c r="L47" s="18"/>
      <c r="M47" s="18"/>
      <c r="N47" s="18"/>
    </row>
    <row r="48" spans="1:14" ht="13.5" thickBot="1">
      <c r="A48" s="93"/>
      <c r="B48" s="215"/>
      <c r="C48" s="215"/>
      <c r="D48" s="215"/>
      <c r="E48" s="215"/>
      <c r="F48" s="215"/>
      <c r="G48" s="215"/>
      <c r="H48" s="215"/>
      <c r="I48" s="216"/>
      <c r="J48" s="18"/>
      <c r="K48" s="18"/>
      <c r="L48" s="18"/>
      <c r="M48" s="18"/>
      <c r="N48" s="18"/>
    </row>
    <row r="49" spans="1:9" ht="12.75">
      <c r="A49" s="95"/>
      <c r="B49" s="95"/>
      <c r="C49" s="118"/>
      <c r="D49" s="28"/>
      <c r="E49" s="28"/>
      <c r="F49" s="18"/>
      <c r="G49" s="18"/>
      <c r="H49" s="18"/>
      <c r="I49" s="18"/>
    </row>
    <row r="50" spans="1:9" ht="15">
      <c r="A50" s="182" t="s">
        <v>97</v>
      </c>
      <c r="B50" s="252"/>
      <c r="C50" s="252"/>
      <c r="D50" s="18"/>
      <c r="E50" s="18"/>
      <c r="F50" s="18"/>
      <c r="G50" s="18"/>
      <c r="H50" s="18"/>
      <c r="I50" s="18"/>
    </row>
    <row r="51" spans="1:9" ht="15">
      <c r="A51" s="106"/>
      <c r="B51" s="107"/>
      <c r="C51" s="107"/>
      <c r="D51" s="18"/>
      <c r="E51" s="18"/>
      <c r="F51" s="18"/>
      <c r="G51" s="18"/>
      <c r="H51" s="18"/>
      <c r="I51" s="18"/>
    </row>
    <row r="52" spans="1:9" ht="15.75" customHeight="1">
      <c r="A52" s="277" t="s">
        <v>471</v>
      </c>
      <c r="B52" s="278"/>
      <c r="C52" s="278"/>
      <c r="D52" s="278"/>
      <c r="E52" s="278"/>
      <c r="F52" s="279"/>
      <c r="G52" s="193" t="s">
        <v>747</v>
      </c>
      <c r="H52" s="194"/>
      <c r="I52" s="195"/>
    </row>
    <row r="53" spans="1:9" ht="15.75" thickBot="1">
      <c r="A53" s="106"/>
      <c r="B53" s="107"/>
      <c r="C53" s="107"/>
      <c r="D53" s="18"/>
      <c r="E53" s="18"/>
      <c r="F53" s="18"/>
      <c r="G53" s="18"/>
      <c r="H53" s="18"/>
      <c r="I53" s="18"/>
    </row>
    <row r="54" spans="1:9" ht="13.5" thickBot="1">
      <c r="A54" s="191" t="s">
        <v>473</v>
      </c>
      <c r="B54" s="192"/>
      <c r="C54" s="282" t="s">
        <v>119</v>
      </c>
      <c r="D54" s="282"/>
      <c r="E54" s="282"/>
      <c r="F54" s="280" t="s">
        <v>621</v>
      </c>
      <c r="G54" s="280"/>
      <c r="H54" s="280"/>
      <c r="I54" s="281"/>
    </row>
    <row r="55" spans="1:9" ht="27" customHeight="1" thickBot="1">
      <c r="A55" s="201" t="s">
        <v>711</v>
      </c>
      <c r="B55" s="202"/>
      <c r="C55" s="198" t="s">
        <v>25</v>
      </c>
      <c r="D55" s="199"/>
      <c r="E55" s="200"/>
      <c r="F55" s="189" t="s">
        <v>98</v>
      </c>
      <c r="G55" s="189"/>
      <c r="H55" s="189"/>
      <c r="I55" s="190"/>
    </row>
    <row r="56" spans="1:9" ht="26.25" customHeight="1" thickBot="1">
      <c r="A56" s="203"/>
      <c r="B56" s="204"/>
      <c r="C56" s="198" t="s">
        <v>26</v>
      </c>
      <c r="D56" s="199"/>
      <c r="E56" s="200"/>
      <c r="F56" s="196" t="s">
        <v>99</v>
      </c>
      <c r="G56" s="196"/>
      <c r="H56" s="196"/>
      <c r="I56" s="197"/>
    </row>
    <row r="57" spans="1:9" ht="26.25" customHeight="1">
      <c r="A57" s="203"/>
      <c r="B57" s="204"/>
      <c r="C57" s="198" t="s">
        <v>27</v>
      </c>
      <c r="D57" s="199"/>
      <c r="E57" s="200"/>
      <c r="F57" s="196" t="s">
        <v>622</v>
      </c>
      <c r="G57" s="196"/>
      <c r="H57" s="196"/>
      <c r="I57" s="197"/>
    </row>
    <row r="58" spans="1:9" ht="13.5" thickBot="1">
      <c r="A58" s="203"/>
      <c r="B58" s="204"/>
      <c r="C58" s="363" t="s">
        <v>472</v>
      </c>
      <c r="D58" s="364"/>
      <c r="E58" s="364"/>
      <c r="F58" s="196" t="s">
        <v>449</v>
      </c>
      <c r="G58" s="196"/>
      <c r="H58" s="196"/>
      <c r="I58" s="197"/>
    </row>
    <row r="59" spans="1:9" ht="25.5" customHeight="1" thickBot="1">
      <c r="A59" s="392" t="s">
        <v>714</v>
      </c>
      <c r="B59" s="393"/>
      <c r="C59" s="199" t="s">
        <v>28</v>
      </c>
      <c r="D59" s="199"/>
      <c r="E59" s="200"/>
      <c r="F59" s="196" t="s">
        <v>100</v>
      </c>
      <c r="G59" s="196"/>
      <c r="H59" s="196"/>
      <c r="I59" s="197"/>
    </row>
    <row r="60" spans="1:9" ht="26.25" customHeight="1">
      <c r="A60" s="375"/>
      <c r="B60" s="376"/>
      <c r="C60" s="369" t="s">
        <v>29</v>
      </c>
      <c r="D60" s="369"/>
      <c r="E60" s="370"/>
      <c r="F60" s="350" t="s">
        <v>101</v>
      </c>
      <c r="G60" s="179"/>
      <c r="H60" s="179"/>
      <c r="I60" s="365"/>
    </row>
    <row r="61" spans="1:9" ht="26.25" customHeight="1" thickBot="1">
      <c r="A61" s="283"/>
      <c r="B61" s="284"/>
      <c r="C61" s="371"/>
      <c r="D61" s="371"/>
      <c r="E61" s="372"/>
      <c r="F61" s="366"/>
      <c r="G61" s="367"/>
      <c r="H61" s="367"/>
      <c r="I61" s="368"/>
    </row>
    <row r="62" spans="1:9" ht="13.5" thickBot="1">
      <c r="A62" s="119" t="s">
        <v>713</v>
      </c>
      <c r="B62" s="120"/>
      <c r="C62" s="118"/>
      <c r="D62" s="118"/>
      <c r="E62" s="118"/>
      <c r="F62" s="95"/>
      <c r="G62" s="95"/>
      <c r="H62" s="95"/>
      <c r="I62" s="95"/>
    </row>
    <row r="63" spans="1:9" ht="12.75">
      <c r="A63" s="250" t="s">
        <v>474</v>
      </c>
      <c r="B63" s="251"/>
      <c r="C63" s="251" t="s">
        <v>119</v>
      </c>
      <c r="D63" s="285"/>
      <c r="E63" s="285"/>
      <c r="F63" s="361" t="s">
        <v>621</v>
      </c>
      <c r="G63" s="361"/>
      <c r="H63" s="361"/>
      <c r="I63" s="362"/>
    </row>
    <row r="64" spans="1:9" ht="12.75">
      <c r="A64" s="359" t="s">
        <v>712</v>
      </c>
      <c r="B64" s="360"/>
      <c r="C64" s="272" t="s">
        <v>730</v>
      </c>
      <c r="D64" s="273"/>
      <c r="E64" s="274"/>
      <c r="F64" s="350" t="s">
        <v>725</v>
      </c>
      <c r="G64" s="351"/>
      <c r="H64" s="351"/>
      <c r="I64" s="352"/>
    </row>
    <row r="65" spans="1:9" ht="21" customHeight="1">
      <c r="A65" s="260" t="s">
        <v>115</v>
      </c>
      <c r="B65" s="261"/>
      <c r="C65" s="275"/>
      <c r="D65" s="275"/>
      <c r="E65" s="276"/>
      <c r="F65" s="238"/>
      <c r="G65" s="239"/>
      <c r="H65" s="239"/>
      <c r="I65" s="240"/>
    </row>
    <row r="66" spans="1:9" ht="90.75" customHeight="1">
      <c r="A66" s="262"/>
      <c r="B66" s="261"/>
      <c r="C66" s="241" t="s">
        <v>731</v>
      </c>
      <c r="D66" s="242"/>
      <c r="E66" s="242"/>
      <c r="F66" s="243" t="s">
        <v>726</v>
      </c>
      <c r="G66" s="243"/>
      <c r="H66" s="243"/>
      <c r="I66" s="244"/>
    </row>
    <row r="67" spans="1:9" ht="21.75" customHeight="1">
      <c r="A67" s="245" t="s">
        <v>721</v>
      </c>
      <c r="B67" s="246"/>
      <c r="C67" s="241" t="s">
        <v>722</v>
      </c>
      <c r="D67" s="242"/>
      <c r="E67" s="242"/>
      <c r="F67" s="243" t="s">
        <v>727</v>
      </c>
      <c r="G67" s="243"/>
      <c r="H67" s="243"/>
      <c r="I67" s="244"/>
    </row>
    <row r="68" spans="1:9" ht="21.75" customHeight="1">
      <c r="A68" s="247"/>
      <c r="B68" s="246"/>
      <c r="C68" s="241" t="s">
        <v>723</v>
      </c>
      <c r="D68" s="242"/>
      <c r="E68" s="242"/>
      <c r="F68" s="243" t="s">
        <v>728</v>
      </c>
      <c r="G68" s="243"/>
      <c r="H68" s="243"/>
      <c r="I68" s="244"/>
    </row>
    <row r="69" spans="1:9" ht="21.75" customHeight="1" thickBot="1">
      <c r="A69" s="248"/>
      <c r="B69" s="249"/>
      <c r="C69" s="292" t="s">
        <v>724</v>
      </c>
      <c r="D69" s="293"/>
      <c r="E69" s="293"/>
      <c r="F69" s="263" t="s">
        <v>729</v>
      </c>
      <c r="G69" s="263"/>
      <c r="H69" s="263"/>
      <c r="I69" s="264"/>
    </row>
    <row r="70" spans="1:9" ht="12.75">
      <c r="A70" s="265"/>
      <c r="B70" s="266"/>
      <c r="C70" s="266"/>
      <c r="D70" s="266"/>
      <c r="E70" s="266"/>
      <c r="F70" s="266"/>
      <c r="G70" s="266"/>
      <c r="H70" s="266"/>
      <c r="I70" s="266"/>
    </row>
    <row r="71" spans="1:9" ht="12.75">
      <c r="A71" s="373" t="s">
        <v>715</v>
      </c>
      <c r="B71" s="374"/>
      <c r="C71" s="374"/>
      <c r="D71" s="374"/>
      <c r="E71" s="374"/>
      <c r="F71" s="374"/>
      <c r="G71" s="374"/>
      <c r="H71" s="374"/>
      <c r="I71" s="374"/>
    </row>
    <row r="72" spans="1:9" ht="13.5" thickBot="1">
      <c r="A72" s="347"/>
      <c r="B72" s="347"/>
      <c r="C72" s="347"/>
      <c r="D72" s="347"/>
      <c r="E72" s="347"/>
      <c r="F72" s="347"/>
      <c r="G72" s="347"/>
      <c r="H72" s="347"/>
      <c r="I72" s="347"/>
    </row>
    <row r="73" spans="1:9" ht="13.5" thickBot="1">
      <c r="A73" s="176" t="s">
        <v>6</v>
      </c>
      <c r="B73" s="177"/>
      <c r="C73" s="289"/>
      <c r="D73" s="290"/>
      <c r="E73" s="291"/>
      <c r="F73" s="136" t="s">
        <v>754</v>
      </c>
      <c r="G73" s="18"/>
      <c r="H73" s="18"/>
      <c r="I73" s="18"/>
    </row>
    <row r="74" spans="1:9" ht="13.5" thickBot="1">
      <c r="A74" s="85"/>
      <c r="B74" s="85"/>
      <c r="C74" s="95"/>
      <c r="D74" s="155"/>
      <c r="E74" s="155"/>
      <c r="F74" s="156"/>
      <c r="G74" s="18"/>
      <c r="H74" s="18"/>
      <c r="I74" s="18"/>
    </row>
    <row r="75" spans="1:9" ht="13.5" thickBot="1">
      <c r="A75" s="176" t="s">
        <v>24</v>
      </c>
      <c r="B75" s="294"/>
      <c r="C75" s="294"/>
      <c r="D75" s="294"/>
      <c r="E75" s="294"/>
      <c r="F75" s="294"/>
      <c r="G75" s="294"/>
      <c r="H75" s="294"/>
      <c r="I75" s="295"/>
    </row>
    <row r="76" spans="1:9" ht="12.75">
      <c r="A76" s="296" t="s">
        <v>770</v>
      </c>
      <c r="B76" s="297"/>
      <c r="C76" s="297"/>
      <c r="D76" s="297"/>
      <c r="E76" s="297"/>
      <c r="F76" s="297"/>
      <c r="G76" s="297"/>
      <c r="H76" s="297"/>
      <c r="I76" s="298"/>
    </row>
    <row r="77" spans="1:9" ht="12.75">
      <c r="A77" s="299"/>
      <c r="B77" s="300"/>
      <c r="C77" s="300"/>
      <c r="D77" s="300"/>
      <c r="E77" s="300"/>
      <c r="F77" s="300"/>
      <c r="G77" s="300"/>
      <c r="H77" s="300"/>
      <c r="I77" s="301"/>
    </row>
    <row r="78" spans="1:9" ht="12.75">
      <c r="A78" s="299"/>
      <c r="B78" s="300"/>
      <c r="C78" s="300"/>
      <c r="D78" s="300"/>
      <c r="E78" s="300"/>
      <c r="F78" s="300"/>
      <c r="G78" s="300"/>
      <c r="H78" s="300"/>
      <c r="I78" s="301"/>
    </row>
    <row r="79" spans="1:9" ht="12.75">
      <c r="A79" s="299"/>
      <c r="B79" s="300"/>
      <c r="C79" s="300"/>
      <c r="D79" s="300"/>
      <c r="E79" s="300"/>
      <c r="F79" s="300"/>
      <c r="G79" s="300"/>
      <c r="H79" s="300"/>
      <c r="I79" s="301"/>
    </row>
    <row r="80" spans="1:9" ht="13.5" thickBot="1">
      <c r="A80" s="257"/>
      <c r="B80" s="258"/>
      <c r="C80" s="258"/>
      <c r="D80" s="258"/>
      <c r="E80" s="258"/>
      <c r="F80" s="258"/>
      <c r="G80" s="258"/>
      <c r="H80" s="258"/>
      <c r="I80" s="259"/>
    </row>
    <row r="81" spans="1:9" ht="13.5" thickBot="1">
      <c r="A81" s="85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86" t="s">
        <v>594</v>
      </c>
      <c r="B82" s="287"/>
      <c r="C82" s="287"/>
      <c r="D82" s="287"/>
      <c r="E82" s="287"/>
      <c r="F82" s="287"/>
      <c r="G82" s="287"/>
      <c r="H82" s="287"/>
      <c r="I82" s="288"/>
    </row>
    <row r="83" spans="1:9" ht="12.75" customHeight="1">
      <c r="A83" s="253" t="s">
        <v>749</v>
      </c>
      <c r="B83" s="254"/>
      <c r="C83" s="255"/>
      <c r="D83" s="255"/>
      <c r="E83" s="255"/>
      <c r="F83" s="255"/>
      <c r="G83" s="255"/>
      <c r="H83" s="255"/>
      <c r="I83" s="256"/>
    </row>
    <row r="84" spans="1:9" ht="13.5" thickBot="1">
      <c r="A84" s="257"/>
      <c r="B84" s="258"/>
      <c r="C84" s="258"/>
      <c r="D84" s="258"/>
      <c r="E84" s="258"/>
      <c r="F84" s="258"/>
      <c r="G84" s="258"/>
      <c r="H84" s="258"/>
      <c r="I84" s="259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94" t="s">
        <v>592</v>
      </c>
      <c r="B86" s="137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21" t="s">
        <v>116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176" t="s">
        <v>2</v>
      </c>
      <c r="B89" s="177"/>
      <c r="C89" s="177"/>
      <c r="D89" s="290"/>
      <c r="E89" s="290"/>
      <c r="F89" s="291"/>
      <c r="G89" s="131" t="s">
        <v>748</v>
      </c>
      <c r="H89" s="95"/>
      <c r="I89" s="95"/>
    </row>
    <row r="90" spans="1:9" ht="6" customHeight="1" thickBot="1">
      <c r="A90" s="85"/>
      <c r="B90" s="85"/>
      <c r="C90" s="85"/>
      <c r="D90" s="95"/>
      <c r="E90" s="95"/>
      <c r="F90" s="95"/>
      <c r="G90" s="95"/>
      <c r="H90" s="95"/>
      <c r="I90" s="95"/>
    </row>
    <row r="91" spans="1:9" ht="12.75">
      <c r="A91" s="168" t="s">
        <v>476</v>
      </c>
      <c r="B91" s="377"/>
      <c r="C91" s="353" t="s">
        <v>732</v>
      </c>
      <c r="D91" s="354"/>
      <c r="E91" s="355"/>
      <c r="F91" s="235" t="s">
        <v>0</v>
      </c>
      <c r="G91" s="236"/>
      <c r="H91" s="236"/>
      <c r="I91" s="237"/>
    </row>
    <row r="92" spans="1:9" ht="13.5" customHeight="1">
      <c r="A92" s="262"/>
      <c r="B92" s="261"/>
      <c r="C92" s="275"/>
      <c r="D92" s="275"/>
      <c r="E92" s="276"/>
      <c r="F92" s="238"/>
      <c r="G92" s="239"/>
      <c r="H92" s="239"/>
      <c r="I92" s="240"/>
    </row>
    <row r="93" spans="1:9" ht="12.75">
      <c r="A93" s="262"/>
      <c r="B93" s="261"/>
      <c r="C93" s="241" t="s">
        <v>733</v>
      </c>
      <c r="D93" s="242"/>
      <c r="E93" s="242"/>
      <c r="F93" s="243" t="s">
        <v>1</v>
      </c>
      <c r="G93" s="243"/>
      <c r="H93" s="243"/>
      <c r="I93" s="244"/>
    </row>
    <row r="94" spans="1:9" ht="12.75">
      <c r="A94" s="262"/>
      <c r="B94" s="261"/>
      <c r="C94" s="241" t="s">
        <v>722</v>
      </c>
      <c r="D94" s="242"/>
      <c r="E94" s="242"/>
      <c r="F94" s="243" t="s">
        <v>3</v>
      </c>
      <c r="G94" s="243"/>
      <c r="H94" s="243"/>
      <c r="I94" s="244"/>
    </row>
    <row r="95" spans="1:9" ht="12.75">
      <c r="A95" s="262"/>
      <c r="B95" s="261"/>
      <c r="C95" s="241" t="s">
        <v>723</v>
      </c>
      <c r="D95" s="242"/>
      <c r="E95" s="242"/>
      <c r="F95" s="243" t="s">
        <v>4</v>
      </c>
      <c r="G95" s="243"/>
      <c r="H95" s="243"/>
      <c r="I95" s="244"/>
    </row>
    <row r="96" spans="1:9" ht="13.5" thickBot="1">
      <c r="A96" s="378"/>
      <c r="B96" s="379"/>
      <c r="C96" s="292" t="s">
        <v>724</v>
      </c>
      <c r="D96" s="293"/>
      <c r="E96" s="293"/>
      <c r="F96" s="263" t="s">
        <v>5</v>
      </c>
      <c r="G96" s="263"/>
      <c r="H96" s="263"/>
      <c r="I96" s="264"/>
    </row>
    <row r="97" spans="1:9" ht="12.75">
      <c r="A97" s="62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348" t="s">
        <v>7</v>
      </c>
      <c r="B98" s="349"/>
      <c r="C98" s="349"/>
      <c r="D98" s="349"/>
      <c r="E98" s="349"/>
      <c r="F98" s="349"/>
      <c r="G98" s="349"/>
      <c r="H98" s="349"/>
      <c r="I98" s="349"/>
    </row>
    <row r="99" spans="1:9" ht="15.75">
      <c r="A99" s="305" t="s">
        <v>23</v>
      </c>
      <c r="B99" s="306"/>
      <c r="C99" s="306"/>
      <c r="D99" s="306"/>
      <c r="E99" s="306"/>
      <c r="F99" s="306"/>
      <c r="G99" s="306"/>
      <c r="H99" s="306"/>
      <c r="I99" s="306"/>
    </row>
    <row r="100" spans="1:9" ht="12.75">
      <c r="A100" s="158"/>
      <c r="B100" s="158"/>
      <c r="C100" s="158"/>
      <c r="D100" s="158"/>
      <c r="E100" s="158"/>
      <c r="F100" s="158"/>
      <c r="G100" s="158"/>
      <c r="H100" s="158"/>
      <c r="I100" s="158"/>
    </row>
    <row r="101" spans="1:9" ht="12.75">
      <c r="A101" s="309" t="s">
        <v>348</v>
      </c>
      <c r="B101" s="310"/>
      <c r="C101" s="310"/>
      <c r="D101" s="310"/>
      <c r="E101" s="310"/>
      <c r="F101" s="310"/>
      <c r="G101" s="310"/>
      <c r="H101" s="310"/>
      <c r="I101" s="311"/>
    </row>
    <row r="102" spans="1:9" ht="12.75">
      <c r="A102" s="312"/>
      <c r="B102" s="313"/>
      <c r="C102" s="313"/>
      <c r="D102" s="313"/>
      <c r="E102" s="313"/>
      <c r="F102" s="313"/>
      <c r="G102" s="313"/>
      <c r="H102" s="313"/>
      <c r="I102" s="314"/>
    </row>
    <row r="103" spans="1:9" ht="12.75">
      <c r="A103" s="302" t="s">
        <v>764</v>
      </c>
      <c r="B103" s="303"/>
      <c r="C103" s="303"/>
      <c r="D103" s="303"/>
      <c r="E103" s="303"/>
      <c r="F103" s="303"/>
      <c r="G103" s="303"/>
      <c r="H103" s="303"/>
      <c r="I103" s="303"/>
    </row>
    <row r="104" spans="1:9" ht="12.75">
      <c r="A104" s="308"/>
      <c r="B104" s="308"/>
      <c r="C104" s="308"/>
      <c r="D104" s="308"/>
      <c r="E104" s="308"/>
      <c r="F104" s="308"/>
      <c r="G104" s="308"/>
      <c r="H104" s="308"/>
      <c r="I104" s="308"/>
    </row>
    <row r="105" spans="1:9" ht="12.75">
      <c r="A105" s="308"/>
      <c r="B105" s="308"/>
      <c r="C105" s="308"/>
      <c r="D105" s="308"/>
      <c r="E105" s="308"/>
      <c r="F105" s="308"/>
      <c r="G105" s="308"/>
      <c r="H105" s="308"/>
      <c r="I105" s="308"/>
    </row>
    <row r="106" spans="1:9" ht="12.75">
      <c r="A106" s="308"/>
      <c r="B106" s="308"/>
      <c r="C106" s="308"/>
      <c r="D106" s="308"/>
      <c r="E106" s="308"/>
      <c r="F106" s="308"/>
      <c r="G106" s="308"/>
      <c r="H106" s="308"/>
      <c r="I106" s="308"/>
    </row>
    <row r="107" spans="1:9" ht="12.75">
      <c r="A107" s="308"/>
      <c r="B107" s="308"/>
      <c r="C107" s="308"/>
      <c r="D107" s="308"/>
      <c r="E107" s="308"/>
      <c r="F107" s="308"/>
      <c r="G107" s="308"/>
      <c r="H107" s="308"/>
      <c r="I107" s="308"/>
    </row>
    <row r="108" spans="1:9" ht="12.75">
      <c r="A108" s="308"/>
      <c r="B108" s="308"/>
      <c r="C108" s="308"/>
      <c r="D108" s="308"/>
      <c r="E108" s="308"/>
      <c r="F108" s="308"/>
      <c r="G108" s="308"/>
      <c r="H108" s="308"/>
      <c r="I108" s="308"/>
    </row>
    <row r="109" spans="1:9" ht="12.75">
      <c r="A109" s="394"/>
      <c r="B109" s="394"/>
      <c r="C109" s="394"/>
      <c r="D109" s="394"/>
      <c r="E109" s="394"/>
      <c r="F109" s="394"/>
      <c r="G109" s="394"/>
      <c r="H109" s="394"/>
      <c r="I109" s="394"/>
    </row>
    <row r="110" spans="1:9" ht="12.75">
      <c r="A110" s="394"/>
      <c r="B110" s="394"/>
      <c r="C110" s="394"/>
      <c r="D110" s="394"/>
      <c r="E110" s="394"/>
      <c r="F110" s="394"/>
      <c r="G110" s="394"/>
      <c r="H110" s="394"/>
      <c r="I110" s="394"/>
    </row>
    <row r="111" spans="1:9" ht="12.75">
      <c r="A111" s="394"/>
      <c r="B111" s="394"/>
      <c r="C111" s="394"/>
      <c r="D111" s="394"/>
      <c r="E111" s="394"/>
      <c r="F111" s="394"/>
      <c r="G111" s="394"/>
      <c r="H111" s="394"/>
      <c r="I111" s="394"/>
    </row>
    <row r="112" spans="1:9" ht="12.75">
      <c r="A112" s="394"/>
      <c r="B112" s="394"/>
      <c r="C112" s="394"/>
      <c r="D112" s="394"/>
      <c r="E112" s="394"/>
      <c r="F112" s="394"/>
      <c r="G112" s="394"/>
      <c r="H112" s="394"/>
      <c r="I112" s="394"/>
    </row>
    <row r="113" spans="1:9" ht="12.75">
      <c r="A113" s="394"/>
      <c r="B113" s="394"/>
      <c r="C113" s="394"/>
      <c r="D113" s="394"/>
      <c r="E113" s="394"/>
      <c r="F113" s="394"/>
      <c r="G113" s="394"/>
      <c r="H113" s="394"/>
      <c r="I113" s="394"/>
    </row>
    <row r="114" spans="1:9" ht="12.75">
      <c r="A114" s="394"/>
      <c r="B114" s="394"/>
      <c r="C114" s="394"/>
      <c r="D114" s="394"/>
      <c r="E114" s="394"/>
      <c r="F114" s="394"/>
      <c r="G114" s="394"/>
      <c r="H114" s="394"/>
      <c r="I114" s="394"/>
    </row>
    <row r="115" spans="1:9" ht="12.75">
      <c r="A115" s="394"/>
      <c r="B115" s="394"/>
      <c r="C115" s="394"/>
      <c r="D115" s="394"/>
      <c r="E115" s="394"/>
      <c r="F115" s="394"/>
      <c r="G115" s="394"/>
      <c r="H115" s="394"/>
      <c r="I115" s="394"/>
    </row>
    <row r="116" spans="1:9" ht="4.5" customHeight="1">
      <c r="A116" s="394"/>
      <c r="B116" s="394"/>
      <c r="C116" s="394"/>
      <c r="D116" s="394"/>
      <c r="E116" s="394"/>
      <c r="F116" s="394"/>
      <c r="G116" s="394"/>
      <c r="H116" s="394"/>
      <c r="I116" s="394"/>
    </row>
    <row r="117" spans="1:9" ht="12.75" hidden="1">
      <c r="A117" s="394"/>
      <c r="B117" s="394"/>
      <c r="C117" s="394"/>
      <c r="D117" s="394"/>
      <c r="E117" s="394"/>
      <c r="F117" s="394"/>
      <c r="G117" s="394"/>
      <c r="H117" s="394"/>
      <c r="I117" s="394"/>
    </row>
    <row r="118" spans="1:9" ht="12.75" hidden="1">
      <c r="A118" s="394"/>
      <c r="B118" s="394"/>
      <c r="C118" s="394"/>
      <c r="D118" s="394"/>
      <c r="E118" s="394"/>
      <c r="F118" s="394"/>
      <c r="G118" s="394"/>
      <c r="H118" s="394"/>
      <c r="I118" s="394"/>
    </row>
    <row r="119" spans="1:9" ht="12.75">
      <c r="A119" s="157"/>
      <c r="B119" s="157"/>
      <c r="C119" s="157"/>
      <c r="D119" s="157"/>
      <c r="E119" s="157"/>
      <c r="F119" s="157"/>
      <c r="G119" s="157"/>
      <c r="H119" s="157"/>
      <c r="I119" s="157"/>
    </row>
    <row r="120" spans="1:9" ht="12.75">
      <c r="A120" s="380" t="s">
        <v>349</v>
      </c>
      <c r="B120" s="381"/>
      <c r="C120" s="381"/>
      <c r="D120" s="381"/>
      <c r="E120" s="381"/>
      <c r="F120" s="381"/>
      <c r="G120" s="381"/>
      <c r="H120" s="381"/>
      <c r="I120" s="382"/>
    </row>
    <row r="121" spans="1:9" ht="29.25" customHeight="1">
      <c r="A121" s="312" t="s">
        <v>8</v>
      </c>
      <c r="B121" s="313"/>
      <c r="C121" s="313"/>
      <c r="D121" s="313"/>
      <c r="E121" s="313"/>
      <c r="F121" s="313"/>
      <c r="G121" s="313"/>
      <c r="H121" s="313"/>
      <c r="I121" s="314"/>
    </row>
    <row r="122" spans="1:9" ht="12.75">
      <c r="A122" s="307" t="s">
        <v>762</v>
      </c>
      <c r="B122" s="304"/>
      <c r="C122" s="304"/>
      <c r="D122" s="304"/>
      <c r="E122" s="304"/>
      <c r="F122" s="304"/>
      <c r="G122" s="304"/>
      <c r="H122" s="304"/>
      <c r="I122" s="304"/>
    </row>
    <row r="123" spans="1:9" ht="12.75">
      <c r="A123" s="308"/>
      <c r="B123" s="308"/>
      <c r="C123" s="308"/>
      <c r="D123" s="308"/>
      <c r="E123" s="308"/>
      <c r="F123" s="308"/>
      <c r="G123" s="308"/>
      <c r="H123" s="308"/>
      <c r="I123" s="308"/>
    </row>
    <row r="124" spans="1:9" ht="9.75" customHeight="1">
      <c r="A124" s="308"/>
      <c r="B124" s="308"/>
      <c r="C124" s="308"/>
      <c r="D124" s="308"/>
      <c r="E124" s="308"/>
      <c r="F124" s="308"/>
      <c r="G124" s="308"/>
      <c r="H124" s="308"/>
      <c r="I124" s="308"/>
    </row>
    <row r="125" spans="1:9" ht="12.75" hidden="1">
      <c r="A125" s="308"/>
      <c r="B125" s="308"/>
      <c r="C125" s="308"/>
      <c r="D125" s="308"/>
      <c r="E125" s="308"/>
      <c r="F125" s="308"/>
      <c r="G125" s="308"/>
      <c r="H125" s="308"/>
      <c r="I125" s="308"/>
    </row>
    <row r="126" spans="1:9" ht="12.75" hidden="1">
      <c r="A126" s="308"/>
      <c r="B126" s="308"/>
      <c r="C126" s="308"/>
      <c r="D126" s="308"/>
      <c r="E126" s="308"/>
      <c r="F126" s="308"/>
      <c r="G126" s="308"/>
      <c r="H126" s="308"/>
      <c r="I126" s="308"/>
    </row>
    <row r="127" spans="1:9" ht="12.75" hidden="1">
      <c r="A127" s="308"/>
      <c r="B127" s="308"/>
      <c r="C127" s="308"/>
      <c r="D127" s="308"/>
      <c r="E127" s="308"/>
      <c r="F127" s="308"/>
      <c r="G127" s="308"/>
      <c r="H127" s="308"/>
      <c r="I127" s="308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340" t="s">
        <v>9</v>
      </c>
      <c r="B129" s="341"/>
      <c r="C129" s="341"/>
      <c r="D129" s="341"/>
      <c r="E129" s="341"/>
      <c r="F129" s="341"/>
      <c r="G129" s="341"/>
      <c r="H129" s="341"/>
      <c r="I129" s="342"/>
    </row>
    <row r="130" spans="1:9" ht="12.75">
      <c r="A130" s="343"/>
      <c r="B130" s="344"/>
      <c r="C130" s="344"/>
      <c r="D130" s="344"/>
      <c r="E130" s="344"/>
      <c r="F130" s="344"/>
      <c r="G130" s="344"/>
      <c r="H130" s="344"/>
      <c r="I130" s="345"/>
    </row>
    <row r="131" spans="1:9" ht="12.75">
      <c r="A131" s="302" t="s">
        <v>763</v>
      </c>
      <c r="B131" s="303"/>
      <c r="C131" s="303"/>
      <c r="D131" s="303"/>
      <c r="E131" s="303"/>
      <c r="F131" s="303"/>
      <c r="G131" s="303"/>
      <c r="H131" s="303"/>
      <c r="I131" s="303"/>
    </row>
    <row r="132" spans="1:9" ht="12.75">
      <c r="A132" s="304"/>
      <c r="B132" s="304"/>
      <c r="C132" s="304"/>
      <c r="D132" s="304"/>
      <c r="E132" s="304"/>
      <c r="F132" s="304"/>
      <c r="G132" s="304"/>
      <c r="H132" s="304"/>
      <c r="I132" s="304"/>
    </row>
    <row r="133" spans="1:9" ht="11.25" customHeight="1">
      <c r="A133" s="304"/>
      <c r="B133" s="304"/>
      <c r="C133" s="304"/>
      <c r="D133" s="304"/>
      <c r="E133" s="304"/>
      <c r="F133" s="304"/>
      <c r="G133" s="304"/>
      <c r="H133" s="304"/>
      <c r="I133" s="304"/>
    </row>
    <row r="134" spans="1:9" ht="12.75" hidden="1">
      <c r="A134" s="304"/>
      <c r="B134" s="304"/>
      <c r="C134" s="304"/>
      <c r="D134" s="304"/>
      <c r="E134" s="304"/>
      <c r="F134" s="304"/>
      <c r="G134" s="304"/>
      <c r="H134" s="304"/>
      <c r="I134" s="304"/>
    </row>
    <row r="135" spans="1:9" ht="12.75" hidden="1">
      <c r="A135" s="304"/>
      <c r="B135" s="304"/>
      <c r="C135" s="304"/>
      <c r="D135" s="304"/>
      <c r="E135" s="304"/>
      <c r="F135" s="304"/>
      <c r="G135" s="304"/>
      <c r="H135" s="304"/>
      <c r="I135" s="304"/>
    </row>
    <row r="136" spans="1:9" ht="12.75" hidden="1">
      <c r="A136" s="304"/>
      <c r="B136" s="304"/>
      <c r="C136" s="304"/>
      <c r="D136" s="304"/>
      <c r="E136" s="304"/>
      <c r="F136" s="304"/>
      <c r="G136" s="304"/>
      <c r="H136" s="304"/>
      <c r="I136" s="304"/>
    </row>
    <row r="137" spans="1:9" ht="12.7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340" t="s">
        <v>10</v>
      </c>
      <c r="B138" s="341"/>
      <c r="C138" s="341"/>
      <c r="D138" s="341"/>
      <c r="E138" s="341"/>
      <c r="F138" s="341"/>
      <c r="G138" s="341"/>
      <c r="H138" s="341"/>
      <c r="I138" s="342"/>
    </row>
    <row r="139" spans="1:9" ht="12.75" customHeight="1">
      <c r="A139" s="343"/>
      <c r="B139" s="344"/>
      <c r="C139" s="344"/>
      <c r="D139" s="344"/>
      <c r="E139" s="344"/>
      <c r="F139" s="344"/>
      <c r="G139" s="344"/>
      <c r="H139" s="344"/>
      <c r="I139" s="345"/>
    </row>
    <row r="140" spans="1:9" ht="12.75" customHeight="1">
      <c r="A140" s="302" t="s">
        <v>769</v>
      </c>
      <c r="B140" s="303"/>
      <c r="C140" s="303"/>
      <c r="D140" s="303"/>
      <c r="E140" s="303"/>
      <c r="F140" s="303"/>
      <c r="G140" s="303"/>
      <c r="H140" s="303"/>
      <c r="I140" s="303"/>
    </row>
    <row r="141" spans="1:9" ht="12.75" customHeight="1">
      <c r="A141" s="304"/>
      <c r="B141" s="304"/>
      <c r="C141" s="304"/>
      <c r="D141" s="304"/>
      <c r="E141" s="304"/>
      <c r="F141" s="304"/>
      <c r="G141" s="304"/>
      <c r="H141" s="304"/>
      <c r="I141" s="304"/>
    </row>
    <row r="142" spans="1:9" ht="12.75" customHeight="1">
      <c r="A142" s="304"/>
      <c r="B142" s="304"/>
      <c r="C142" s="304"/>
      <c r="D142" s="304"/>
      <c r="E142" s="304"/>
      <c r="F142" s="304"/>
      <c r="G142" s="304"/>
      <c r="H142" s="304"/>
      <c r="I142" s="304"/>
    </row>
    <row r="143" spans="1:9" ht="12.75" customHeight="1">
      <c r="A143" s="304"/>
      <c r="B143" s="304"/>
      <c r="C143" s="304"/>
      <c r="D143" s="304"/>
      <c r="E143" s="304"/>
      <c r="F143" s="304"/>
      <c r="G143" s="304"/>
      <c r="H143" s="304"/>
      <c r="I143" s="304"/>
    </row>
    <row r="144" spans="1:9" ht="12.75" customHeight="1">
      <c r="A144" s="304"/>
      <c r="B144" s="304"/>
      <c r="C144" s="304"/>
      <c r="D144" s="304"/>
      <c r="E144" s="304"/>
      <c r="F144" s="304"/>
      <c r="G144" s="304"/>
      <c r="H144" s="304"/>
      <c r="I144" s="304"/>
    </row>
    <row r="145" spans="1:9" ht="12.75" customHeight="1">
      <c r="A145" s="304"/>
      <c r="B145" s="304"/>
      <c r="C145" s="304"/>
      <c r="D145" s="304"/>
      <c r="E145" s="304"/>
      <c r="F145" s="304"/>
      <c r="G145" s="304"/>
      <c r="H145" s="304"/>
      <c r="I145" s="304"/>
    </row>
    <row r="146" spans="1:9" ht="129" customHeight="1">
      <c r="A146" s="304"/>
      <c r="B146" s="304"/>
      <c r="C146" s="304"/>
      <c r="D146" s="304"/>
      <c r="E146" s="304"/>
      <c r="F146" s="304"/>
      <c r="G146" s="304"/>
      <c r="H146" s="304"/>
      <c r="I146" s="304"/>
    </row>
    <row r="147" spans="1:9" ht="12.75" customHeight="1">
      <c r="A147" s="99"/>
      <c r="B147" s="99"/>
      <c r="C147" s="99"/>
      <c r="D147" s="99"/>
      <c r="E147" s="99"/>
      <c r="F147" s="99"/>
      <c r="G147" s="99"/>
      <c r="H147" s="99"/>
      <c r="I147" s="99"/>
    </row>
    <row r="149" spans="1:9" ht="18" customHeight="1">
      <c r="A149" s="346" t="s">
        <v>16</v>
      </c>
      <c r="B149" s="347"/>
      <c r="C149" s="347"/>
      <c r="D149" s="347"/>
      <c r="E149" s="347"/>
      <c r="F149" s="347"/>
      <c r="G149" s="347"/>
      <c r="H149" s="347"/>
      <c r="I149" s="347"/>
    </row>
    <row r="150" spans="1:9" ht="12.75" customHeight="1">
      <c r="A150" s="327" t="s">
        <v>675</v>
      </c>
      <c r="B150" s="328"/>
      <c r="C150" s="328"/>
      <c r="D150" s="328"/>
      <c r="E150" s="328"/>
      <c r="F150" s="328"/>
      <c r="G150" s="328"/>
      <c r="H150" s="328"/>
      <c r="I150" s="329"/>
    </row>
    <row r="151" spans="1:9" ht="12.75" customHeight="1">
      <c r="A151" s="330"/>
      <c r="B151" s="331"/>
      <c r="C151" s="331"/>
      <c r="D151" s="331"/>
      <c r="E151" s="331"/>
      <c r="F151" s="331"/>
      <c r="G151" s="331"/>
      <c r="H151" s="331"/>
      <c r="I151" s="332"/>
    </row>
    <row r="152" spans="1:9" ht="12.75" customHeight="1">
      <c r="A152" s="330"/>
      <c r="B152" s="331"/>
      <c r="C152" s="331"/>
      <c r="D152" s="331"/>
      <c r="E152" s="331"/>
      <c r="F152" s="331"/>
      <c r="G152" s="331"/>
      <c r="H152" s="331"/>
      <c r="I152" s="332"/>
    </row>
    <row r="153" spans="1:9" ht="12.75" customHeight="1">
      <c r="A153" s="330"/>
      <c r="B153" s="331"/>
      <c r="C153" s="331"/>
      <c r="D153" s="331"/>
      <c r="E153" s="331"/>
      <c r="F153" s="331"/>
      <c r="G153" s="331"/>
      <c r="H153" s="331"/>
      <c r="I153" s="332"/>
    </row>
    <row r="154" spans="1:9" ht="12.75" customHeight="1">
      <c r="A154" s="330"/>
      <c r="B154" s="331"/>
      <c r="C154" s="331"/>
      <c r="D154" s="331"/>
      <c r="E154" s="331"/>
      <c r="F154" s="331"/>
      <c r="G154" s="331"/>
      <c r="H154" s="331"/>
      <c r="I154" s="332"/>
    </row>
    <row r="155" spans="1:9" ht="12.75" customHeight="1">
      <c r="A155" s="333"/>
      <c r="B155" s="334"/>
      <c r="C155" s="334"/>
      <c r="D155" s="334"/>
      <c r="E155" s="334"/>
      <c r="F155" s="334"/>
      <c r="G155" s="334"/>
      <c r="H155" s="334"/>
      <c r="I155" s="335"/>
    </row>
    <row r="156" spans="1:9" ht="12.75">
      <c r="A156" s="336" t="s">
        <v>766</v>
      </c>
      <c r="B156" s="336"/>
      <c r="C156" s="336"/>
      <c r="D156" s="336"/>
      <c r="E156" s="336"/>
      <c r="F156" s="336"/>
      <c r="G156" s="336"/>
      <c r="H156" s="336"/>
      <c r="I156" s="336"/>
    </row>
    <row r="157" spans="1:9" ht="12.75">
      <c r="A157" s="337"/>
      <c r="B157" s="337"/>
      <c r="C157" s="337"/>
      <c r="D157" s="337"/>
      <c r="E157" s="337"/>
      <c r="F157" s="337"/>
      <c r="G157" s="337"/>
      <c r="H157" s="337"/>
      <c r="I157" s="337"/>
    </row>
    <row r="158" spans="1:9" ht="12.75">
      <c r="A158" s="337"/>
      <c r="B158" s="337"/>
      <c r="C158" s="337"/>
      <c r="D158" s="337"/>
      <c r="E158" s="337"/>
      <c r="F158" s="337"/>
      <c r="G158" s="337"/>
      <c r="H158" s="337"/>
      <c r="I158" s="337"/>
    </row>
    <row r="159" spans="1:9" ht="12.75">
      <c r="A159" s="337"/>
      <c r="B159" s="337"/>
      <c r="C159" s="337"/>
      <c r="D159" s="337"/>
      <c r="E159" s="337"/>
      <c r="F159" s="337"/>
      <c r="G159" s="337"/>
      <c r="H159" s="337"/>
      <c r="I159" s="337"/>
    </row>
    <row r="160" spans="1:9" ht="12.75">
      <c r="A160" s="337"/>
      <c r="B160" s="337"/>
      <c r="C160" s="337"/>
      <c r="D160" s="337"/>
      <c r="E160" s="337"/>
      <c r="F160" s="337"/>
      <c r="G160" s="337"/>
      <c r="H160" s="337"/>
      <c r="I160" s="337"/>
    </row>
    <row r="161" spans="1:9" ht="12.75">
      <c r="A161" s="337"/>
      <c r="B161" s="337"/>
      <c r="C161" s="337"/>
      <c r="D161" s="337"/>
      <c r="E161" s="337"/>
      <c r="F161" s="337"/>
      <c r="G161" s="337"/>
      <c r="H161" s="337"/>
      <c r="I161" s="337"/>
    </row>
    <row r="162" spans="1:9" ht="12.75">
      <c r="A162" s="338"/>
      <c r="B162" s="338"/>
      <c r="C162" s="338"/>
      <c r="D162" s="338"/>
      <c r="E162" s="338"/>
      <c r="F162" s="338"/>
      <c r="G162" s="338"/>
      <c r="H162" s="338"/>
      <c r="I162" s="338"/>
    </row>
    <row r="163" spans="1:9" ht="12.75">
      <c r="A163" s="338"/>
      <c r="B163" s="338"/>
      <c r="C163" s="338"/>
      <c r="D163" s="338"/>
      <c r="E163" s="338"/>
      <c r="F163" s="338"/>
      <c r="G163" s="338"/>
      <c r="H163" s="338"/>
      <c r="I163" s="338"/>
    </row>
    <row r="164" spans="1:9" ht="12.75">
      <c r="A164" s="338"/>
      <c r="B164" s="338"/>
      <c r="C164" s="338"/>
      <c r="D164" s="338"/>
      <c r="E164" s="338"/>
      <c r="F164" s="338"/>
      <c r="G164" s="338"/>
      <c r="H164" s="338"/>
      <c r="I164" s="338"/>
    </row>
    <row r="165" spans="1:9" ht="12.75">
      <c r="A165" s="338"/>
      <c r="B165" s="338"/>
      <c r="C165" s="338"/>
      <c r="D165" s="338"/>
      <c r="E165" s="338"/>
      <c r="F165" s="338"/>
      <c r="G165" s="338"/>
      <c r="H165" s="338"/>
      <c r="I165" s="338"/>
    </row>
    <row r="166" spans="1:9" ht="12.75">
      <c r="A166" s="338"/>
      <c r="B166" s="338"/>
      <c r="C166" s="338"/>
      <c r="D166" s="338"/>
      <c r="E166" s="338"/>
      <c r="F166" s="338"/>
      <c r="G166" s="338"/>
      <c r="H166" s="338"/>
      <c r="I166" s="338"/>
    </row>
    <row r="167" spans="1:9" ht="12.7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6"/>
    </row>
    <row r="169" spans="1:9" ht="12.75">
      <c r="A169" s="339"/>
      <c r="B169" s="322"/>
      <c r="C169" s="322"/>
      <c r="D169" s="322"/>
      <c r="E169" s="322"/>
      <c r="F169" s="322"/>
      <c r="G169" s="322"/>
      <c r="H169" s="322"/>
      <c r="I169" s="323"/>
    </row>
    <row r="170" spans="1:9" ht="12.75">
      <c r="A170" s="321"/>
      <c r="B170" s="322"/>
      <c r="C170" s="322"/>
      <c r="D170" s="322"/>
      <c r="E170" s="322"/>
      <c r="F170" s="322"/>
      <c r="G170" s="322"/>
      <c r="H170" s="322"/>
      <c r="I170" s="323"/>
    </row>
    <row r="171" spans="1:9" ht="12.75">
      <c r="A171" s="321"/>
      <c r="B171" s="322"/>
      <c r="C171" s="322"/>
      <c r="D171" s="322"/>
      <c r="E171" s="322"/>
      <c r="F171" s="322"/>
      <c r="G171" s="322"/>
      <c r="H171" s="322"/>
      <c r="I171" s="323"/>
    </row>
    <row r="172" spans="1:9" ht="12.75">
      <c r="A172" s="321"/>
      <c r="B172" s="322"/>
      <c r="C172" s="322"/>
      <c r="D172" s="322"/>
      <c r="E172" s="322"/>
      <c r="F172" s="322"/>
      <c r="G172" s="322"/>
      <c r="H172" s="322"/>
      <c r="I172" s="323"/>
    </row>
    <row r="173" spans="1:9" ht="12.75" customHeight="1">
      <c r="A173" s="339"/>
      <c r="B173" s="322"/>
      <c r="C173" s="322"/>
      <c r="D173" s="322"/>
      <c r="E173" s="322"/>
      <c r="F173" s="322"/>
      <c r="G173" s="322"/>
      <c r="H173" s="322"/>
      <c r="I173" s="323"/>
    </row>
    <row r="174" spans="1:9" ht="12.75">
      <c r="A174" s="321"/>
      <c r="B174" s="322"/>
      <c r="C174" s="322"/>
      <c r="D174" s="322"/>
      <c r="E174" s="322"/>
      <c r="F174" s="322"/>
      <c r="G174" s="322"/>
      <c r="H174" s="322"/>
      <c r="I174" s="323"/>
    </row>
    <row r="175" spans="1:9" ht="12.75">
      <c r="A175" s="127"/>
      <c r="B175" s="128"/>
      <c r="C175" s="128"/>
      <c r="D175" s="128"/>
      <c r="E175" s="128"/>
      <c r="F175" s="128"/>
      <c r="G175" s="128"/>
      <c r="H175" s="128"/>
      <c r="I175" s="129"/>
    </row>
    <row r="176" spans="1:9" ht="13.5" thickBot="1">
      <c r="A176" s="315"/>
      <c r="B176" s="316"/>
      <c r="C176" s="316"/>
      <c r="D176" s="316"/>
      <c r="E176" s="316"/>
      <c r="F176" s="316"/>
      <c r="G176" s="316"/>
      <c r="H176" s="316"/>
      <c r="I176" s="317"/>
    </row>
    <row r="177" spans="1:9" ht="12.75">
      <c r="A177" s="318"/>
      <c r="B177" s="319"/>
      <c r="C177" s="319"/>
      <c r="D177" s="319"/>
      <c r="E177" s="319"/>
      <c r="F177" s="319"/>
      <c r="G177" s="319"/>
      <c r="H177" s="319"/>
      <c r="I177" s="320"/>
    </row>
    <row r="178" spans="1:9" ht="12.75">
      <c r="A178" s="321"/>
      <c r="B178" s="322"/>
      <c r="C178" s="322"/>
      <c r="D178" s="322"/>
      <c r="E178" s="322"/>
      <c r="F178" s="322"/>
      <c r="G178" s="322"/>
      <c r="H178" s="322"/>
      <c r="I178" s="323"/>
    </row>
    <row r="179" spans="1:9" ht="12.75">
      <c r="A179" s="324"/>
      <c r="B179" s="325"/>
      <c r="C179" s="325"/>
      <c r="D179" s="325"/>
      <c r="E179" s="325"/>
      <c r="F179" s="325"/>
      <c r="G179" s="325"/>
      <c r="H179" s="325"/>
      <c r="I179" s="326"/>
    </row>
    <row r="180" spans="1:9" ht="12.75">
      <c r="A180" s="122"/>
      <c r="B180" s="123"/>
      <c r="C180" s="122"/>
      <c r="D180" s="123"/>
      <c r="E180" s="123"/>
      <c r="F180" s="123"/>
      <c r="G180" s="123"/>
      <c r="H180" s="123"/>
      <c r="I180" s="123"/>
    </row>
  </sheetData>
  <sheetProtection password="9F76" sheet="1" objects="1" scenarios="1" formatCells="0" formatColumns="0" formatRows="0" insertColumns="0" insertRows="0" insertHyperlinks="0" sort="0" autoFilter="0"/>
  <mergeCells count="104">
    <mergeCell ref="A120:I120"/>
    <mergeCell ref="B3:F3"/>
    <mergeCell ref="E6:I6"/>
    <mergeCell ref="F40:I40"/>
    <mergeCell ref="B19:I19"/>
    <mergeCell ref="G29:I29"/>
    <mergeCell ref="B10:I10"/>
    <mergeCell ref="A31:A33"/>
    <mergeCell ref="A59:B59"/>
    <mergeCell ref="A103:I118"/>
    <mergeCell ref="F60:I61"/>
    <mergeCell ref="C94:E94"/>
    <mergeCell ref="F94:I94"/>
    <mergeCell ref="C60:E61"/>
    <mergeCell ref="A71:I72"/>
    <mergeCell ref="A89:F89"/>
    <mergeCell ref="A60:B60"/>
    <mergeCell ref="A91:B96"/>
    <mergeCell ref="F67:I67"/>
    <mergeCell ref="F66:I66"/>
    <mergeCell ref="A98:I98"/>
    <mergeCell ref="F64:I65"/>
    <mergeCell ref="C91:E92"/>
    <mergeCell ref="B17:I17"/>
    <mergeCell ref="F21:I21"/>
    <mergeCell ref="A64:B64"/>
    <mergeCell ref="F63:I63"/>
    <mergeCell ref="C58:E58"/>
    <mergeCell ref="C59:E59"/>
    <mergeCell ref="F68:I68"/>
    <mergeCell ref="A176:I179"/>
    <mergeCell ref="A150:I155"/>
    <mergeCell ref="A156:I166"/>
    <mergeCell ref="A169:I172"/>
    <mergeCell ref="A173:I174"/>
    <mergeCell ref="A129:I130"/>
    <mergeCell ref="A138:I139"/>
    <mergeCell ref="A149:I149"/>
    <mergeCell ref="C96:E96"/>
    <mergeCell ref="F96:I96"/>
    <mergeCell ref="C95:E95"/>
    <mergeCell ref="F95:I95"/>
    <mergeCell ref="A140:I146"/>
    <mergeCell ref="A131:I136"/>
    <mergeCell ref="A99:I99"/>
    <mergeCell ref="A122:I127"/>
    <mergeCell ref="A101:I102"/>
    <mergeCell ref="A121:I121"/>
    <mergeCell ref="A82:I82"/>
    <mergeCell ref="A73:E73"/>
    <mergeCell ref="C69:E69"/>
    <mergeCell ref="C67:E67"/>
    <mergeCell ref="C68:E68"/>
    <mergeCell ref="A75:I75"/>
    <mergeCell ref="A76:I80"/>
    <mergeCell ref="F35:I37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91:I92"/>
    <mergeCell ref="C93:E93"/>
    <mergeCell ref="F93:I93"/>
    <mergeCell ref="A67:B69"/>
    <mergeCell ref="A63:B63"/>
    <mergeCell ref="A50:C50"/>
    <mergeCell ref="A83:I84"/>
    <mergeCell ref="A65:B66"/>
    <mergeCell ref="F69:I69"/>
    <mergeCell ref="A70:I70"/>
    <mergeCell ref="F38:I39"/>
    <mergeCell ref="B43:I48"/>
    <mergeCell ref="B12:I12"/>
    <mergeCell ref="B15:I15"/>
    <mergeCell ref="B16:I16"/>
    <mergeCell ref="F23:I23"/>
    <mergeCell ref="B27:I27"/>
    <mergeCell ref="B31:I33"/>
    <mergeCell ref="B25:I25"/>
    <mergeCell ref="C35:E37"/>
    <mergeCell ref="F55:I55"/>
    <mergeCell ref="A54:B54"/>
    <mergeCell ref="G52:I52"/>
    <mergeCell ref="F58:I58"/>
    <mergeCell ref="F57:I57"/>
    <mergeCell ref="C57:E57"/>
    <mergeCell ref="C56:E56"/>
    <mergeCell ref="F56:I56"/>
    <mergeCell ref="A55:B58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l.galkova@cemmac.sk"/>
    <hyperlink ref="B27" r:id="rId2" display="www.cemmac.sk"/>
    <hyperlink ref="F35" r:id="rId3" display="www.cemmac.sk    "/>
  </hyperlinks>
  <printOptions/>
  <pageMargins left="0" right="0" top="0" bottom="0" header="0" footer="0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8">
      <selection activeCell="Z27" sqref="Z27:AG29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37" t="s">
        <v>477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pans="8:14" ht="18" customHeight="1">
      <c r="H2" s="3"/>
      <c r="N2" s="4"/>
    </row>
    <row r="3" spans="1:36" ht="27" customHeight="1">
      <c r="A3" s="439" t="s">
        <v>369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9" ht="15.75" customHeight="1">
      <c r="A4" s="437" t="s">
        <v>370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M4" s="5"/>
    </row>
    <row r="5" spans="7:33" ht="18" customHeight="1">
      <c r="G5" s="65" t="s">
        <v>346</v>
      </c>
      <c r="I5" s="447">
        <v>41820</v>
      </c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9"/>
      <c r="Z5" s="444" t="s">
        <v>470</v>
      </c>
      <c r="AA5" s="445"/>
      <c r="AB5" s="445"/>
      <c r="AC5" s="445"/>
      <c r="AD5" s="445"/>
      <c r="AE5" s="445"/>
      <c r="AF5" s="445"/>
      <c r="AG5" s="446"/>
    </row>
    <row r="6" spans="8:32" s="7" customFormat="1" ht="18" customHeight="1">
      <c r="H6" s="115"/>
      <c r="K6" s="114"/>
      <c r="L6" s="114"/>
      <c r="M6" s="114"/>
      <c r="R6" s="115"/>
      <c r="S6" s="114"/>
      <c r="U6" s="114"/>
      <c r="AD6" s="114"/>
      <c r="AE6" s="114"/>
      <c r="AF6" s="114"/>
    </row>
    <row r="7" ht="12.75"/>
    <row r="8" spans="1:33" ht="18" customHeight="1">
      <c r="A8" s="395" t="s">
        <v>360</v>
      </c>
      <c r="B8" s="396"/>
      <c r="C8" s="400" t="str">
        <f>IF(ISBLANK(Polročná_správa!E6),"  ",Polročná_správa!E6)</f>
        <v>31412106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2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397" t="s">
        <v>625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5"/>
    </row>
    <row r="11" spans="1:33" ht="18" customHeight="1">
      <c r="A11" s="400" t="str">
        <f>IF(ISBLANK(Polročná_správa!B12),"  ",Polročná_správa!B12)</f>
        <v>CEMMAC a.s.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</row>
    <row r="12" spans="1:33" ht="18" customHeight="1">
      <c r="A12" s="397" t="s">
        <v>678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5"/>
    </row>
    <row r="13" spans="1:33" ht="18" customHeight="1">
      <c r="A13" s="400" t="str">
        <f>IF(ISBLANK(Polročná_správa!B10),"  ",Polročná_správa!B10)</f>
        <v>akciová spoločnosť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9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397" t="s">
        <v>624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9"/>
    </row>
    <row r="16" spans="1:33" ht="18" customHeight="1">
      <c r="A16" s="400" t="str">
        <f>IF(ISBLANK(Polročná_správa!B15),"  ",Polročná_správa!B15)</f>
        <v>Cementárska 14/14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9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41" t="s">
        <v>372</v>
      </c>
      <c r="B18" s="443"/>
      <c r="C18" s="442"/>
      <c r="D18" s="442"/>
      <c r="E18" s="442"/>
      <c r="F18" s="442"/>
      <c r="G18" s="414"/>
      <c r="I18" s="441" t="s">
        <v>373</v>
      </c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9"/>
    </row>
    <row r="19" spans="1:33" ht="18" customHeight="1">
      <c r="A19" s="400" t="str">
        <f>IF(ISBLANK(Polročná_správa!B16),"  ",Polročná_správa!B16)</f>
        <v>914 42</v>
      </c>
      <c r="B19" s="406"/>
      <c r="C19" s="406"/>
      <c r="D19" s="406"/>
      <c r="E19" s="406"/>
      <c r="F19" s="406"/>
      <c r="G19" s="407"/>
      <c r="H19" s="6"/>
      <c r="I19" s="400" t="str">
        <f>IF(ISBLANK(Polročná_správa!B17),"  ",Polročná_správa!B17)</f>
        <v>Horné Srnie</v>
      </c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9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12" t="s">
        <v>347</v>
      </c>
      <c r="B21" s="442"/>
      <c r="C21" s="442"/>
      <c r="D21" s="442"/>
      <c r="E21" s="442"/>
      <c r="F21" s="442"/>
      <c r="G21" s="442"/>
      <c r="H21" s="414"/>
      <c r="K21" s="412" t="s">
        <v>350</v>
      </c>
      <c r="L21" s="442"/>
      <c r="M21" s="442"/>
      <c r="N21" s="442"/>
      <c r="O21" s="442"/>
      <c r="P21" s="442"/>
      <c r="Q21" s="442"/>
      <c r="R21" s="442"/>
      <c r="S21" s="442"/>
      <c r="T21" s="442"/>
      <c r="U21" s="414"/>
      <c r="V21" s="6"/>
      <c r="W21" s="412" t="s">
        <v>351</v>
      </c>
      <c r="X21" s="413"/>
      <c r="Y21" s="413"/>
      <c r="Z21" s="413"/>
      <c r="AA21" s="413"/>
      <c r="AB21" s="413"/>
      <c r="AC21" s="413"/>
      <c r="AD21" s="413"/>
      <c r="AE21" s="413"/>
      <c r="AF21" s="413"/>
      <c r="AG21" s="414"/>
    </row>
    <row r="22" spans="1:33" ht="18" customHeight="1">
      <c r="A22" s="400" t="str">
        <f>IF(ISBLANK(Polročná_správa!C21),"  ",Polročná_správa!C21)</f>
        <v>032</v>
      </c>
      <c r="B22" s="406"/>
      <c r="C22" s="406"/>
      <c r="D22" s="406"/>
      <c r="E22" s="406"/>
      <c r="F22" s="406"/>
      <c r="G22" s="406"/>
      <c r="H22" s="407"/>
      <c r="I22" s="6"/>
      <c r="J22" s="6"/>
      <c r="K22" s="400" t="str">
        <f>IF(ISBLANK(Polročná_správa!F21),"  ",Polročná_správa!F21)</f>
        <v>6576263</v>
      </c>
      <c r="L22" s="278"/>
      <c r="M22" s="278"/>
      <c r="N22" s="278"/>
      <c r="O22" s="278"/>
      <c r="P22" s="278"/>
      <c r="Q22" s="278"/>
      <c r="R22" s="278"/>
      <c r="S22" s="278"/>
      <c r="T22" s="278"/>
      <c r="U22" s="279"/>
      <c r="V22" s="6"/>
      <c r="W22" s="400" t="str">
        <f>IF(ISBLANK(Polročná_správa!F23),"  ",Polročná_správa!F23)</f>
        <v>6588304</v>
      </c>
      <c r="X22" s="278"/>
      <c r="Y22" s="278"/>
      <c r="Z22" s="278"/>
      <c r="AA22" s="278"/>
      <c r="AB22" s="278"/>
      <c r="AC22" s="278"/>
      <c r="AD22" s="278"/>
      <c r="AE22" s="278"/>
      <c r="AF22" s="278"/>
      <c r="AG22" s="279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18" t="s">
        <v>352</v>
      </c>
      <c r="B24" s="419"/>
      <c r="C24" s="419"/>
      <c r="D24" s="11"/>
      <c r="E24" s="400" t="str">
        <f>IF(ISBLANK(Polročná_správa!B25),"  ",Polročná_správa!B25)</f>
        <v>l.galkova@cemmac.sk</v>
      </c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1"/>
    </row>
    <row r="25" ht="12.75" customHeight="1"/>
    <row r="26" spans="1:34" s="12" customFormat="1" ht="59.25" customHeight="1">
      <c r="A26" s="408" t="s">
        <v>374</v>
      </c>
      <c r="B26" s="408"/>
      <c r="C26" s="408"/>
      <c r="D26" s="408"/>
      <c r="E26" s="408"/>
      <c r="F26" s="408"/>
      <c r="G26" s="408"/>
      <c r="H26" s="415" t="s">
        <v>376</v>
      </c>
      <c r="I26" s="416"/>
      <c r="J26" s="416"/>
      <c r="K26" s="416"/>
      <c r="L26" s="416"/>
      <c r="M26" s="416"/>
      <c r="N26" s="416"/>
      <c r="O26" s="434"/>
      <c r="P26" s="435"/>
      <c r="Q26" s="415" t="s">
        <v>377</v>
      </c>
      <c r="R26" s="416"/>
      <c r="S26" s="416"/>
      <c r="T26" s="416"/>
      <c r="U26" s="416"/>
      <c r="V26" s="416"/>
      <c r="W26" s="416"/>
      <c r="X26" s="416"/>
      <c r="Y26" s="417"/>
      <c r="Z26" s="415" t="s">
        <v>623</v>
      </c>
      <c r="AA26" s="436"/>
      <c r="AB26" s="436"/>
      <c r="AC26" s="436"/>
      <c r="AD26" s="436"/>
      <c r="AE26" s="436"/>
      <c r="AF26" s="436"/>
      <c r="AG26" s="435"/>
      <c r="AH26" s="151"/>
    </row>
    <row r="27" spans="1:33" s="12" customFormat="1" ht="25.5" customHeight="1">
      <c r="A27" s="409">
        <v>41835</v>
      </c>
      <c r="B27" s="410"/>
      <c r="C27" s="410"/>
      <c r="D27" s="410"/>
      <c r="E27" s="410"/>
      <c r="F27" s="410"/>
      <c r="G27" s="411"/>
      <c r="H27" s="422" t="s">
        <v>750</v>
      </c>
      <c r="I27" s="423"/>
      <c r="J27" s="423"/>
      <c r="K27" s="423"/>
      <c r="L27" s="423"/>
      <c r="M27" s="423"/>
      <c r="N27" s="423"/>
      <c r="O27" s="423"/>
      <c r="P27" s="424"/>
      <c r="Q27" s="422" t="s">
        <v>750</v>
      </c>
      <c r="R27" s="423"/>
      <c r="S27" s="423"/>
      <c r="T27" s="423"/>
      <c r="U27" s="423"/>
      <c r="V27" s="423"/>
      <c r="W27" s="423"/>
      <c r="X27" s="423"/>
      <c r="Y27" s="424"/>
      <c r="Z27" s="422" t="s">
        <v>767</v>
      </c>
      <c r="AA27" s="423"/>
      <c r="AB27" s="423"/>
      <c r="AC27" s="423"/>
      <c r="AD27" s="423"/>
      <c r="AE27" s="423"/>
      <c r="AF27" s="423"/>
      <c r="AG27" s="424"/>
    </row>
    <row r="28" spans="1:33" s="12" customFormat="1" ht="35.25" customHeight="1">
      <c r="A28" s="408" t="s">
        <v>375</v>
      </c>
      <c r="B28" s="408"/>
      <c r="C28" s="408"/>
      <c r="D28" s="408"/>
      <c r="E28" s="408"/>
      <c r="F28" s="408"/>
      <c r="G28" s="408"/>
      <c r="H28" s="425"/>
      <c r="I28" s="426"/>
      <c r="J28" s="426"/>
      <c r="K28" s="426"/>
      <c r="L28" s="426"/>
      <c r="M28" s="426"/>
      <c r="N28" s="426"/>
      <c r="O28" s="426"/>
      <c r="P28" s="427"/>
      <c r="Q28" s="425"/>
      <c r="R28" s="426"/>
      <c r="S28" s="426"/>
      <c r="T28" s="426"/>
      <c r="U28" s="426"/>
      <c r="V28" s="426"/>
      <c r="W28" s="426"/>
      <c r="X28" s="426"/>
      <c r="Y28" s="427"/>
      <c r="Z28" s="425"/>
      <c r="AA28" s="426"/>
      <c r="AB28" s="426"/>
      <c r="AC28" s="426"/>
      <c r="AD28" s="426"/>
      <c r="AE28" s="426"/>
      <c r="AF28" s="426"/>
      <c r="AG28" s="427"/>
    </row>
    <row r="29" spans="1:33" s="12" customFormat="1" ht="25.5" customHeight="1">
      <c r="A29" s="431"/>
      <c r="B29" s="432"/>
      <c r="C29" s="432"/>
      <c r="D29" s="432"/>
      <c r="E29" s="432"/>
      <c r="F29" s="432"/>
      <c r="G29" s="433"/>
      <c r="H29" s="428"/>
      <c r="I29" s="429"/>
      <c r="J29" s="429"/>
      <c r="K29" s="429"/>
      <c r="L29" s="429"/>
      <c r="M29" s="429"/>
      <c r="N29" s="429"/>
      <c r="O29" s="429"/>
      <c r="P29" s="430"/>
      <c r="Q29" s="428"/>
      <c r="R29" s="429"/>
      <c r="S29" s="429"/>
      <c r="T29" s="429"/>
      <c r="U29" s="429"/>
      <c r="V29" s="429"/>
      <c r="W29" s="429"/>
      <c r="X29" s="429"/>
      <c r="Y29" s="430"/>
      <c r="Z29" s="428"/>
      <c r="AA29" s="429"/>
      <c r="AB29" s="429"/>
      <c r="AC29" s="429"/>
      <c r="AD29" s="429"/>
      <c r="AE29" s="429"/>
      <c r="AF29" s="429"/>
      <c r="AG29" s="430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1:AJ1"/>
    <mergeCell ref="A3:AJ3"/>
    <mergeCell ref="A4:AJ4"/>
    <mergeCell ref="I18:AF18"/>
    <mergeCell ref="A21:H21"/>
    <mergeCell ref="A22:H22"/>
    <mergeCell ref="A18:G18"/>
    <mergeCell ref="K21:U21"/>
    <mergeCell ref="Z5:AG5"/>
    <mergeCell ref="I5:Y5"/>
    <mergeCell ref="E24:AG24"/>
    <mergeCell ref="H27:P29"/>
    <mergeCell ref="Q27:Y29"/>
    <mergeCell ref="Z27:AG29"/>
    <mergeCell ref="A29:G29"/>
    <mergeCell ref="A26:G26"/>
    <mergeCell ref="H26:P26"/>
    <mergeCell ref="Z26:AG26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A8:B8"/>
    <mergeCell ref="A15:AG15"/>
    <mergeCell ref="C8:AG8"/>
    <mergeCell ref="A13:AG13"/>
    <mergeCell ref="A11:AG11"/>
    <mergeCell ref="A10:AG10"/>
    <mergeCell ref="A12:AG1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0" activePane="bottomLeft" state="frozen"/>
      <selection pane="topLeft" activeCell="A1" sqref="A1"/>
      <selection pane="bottomLeft" activeCell="C3" sqref="C3:F3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65" t="s">
        <v>469</v>
      </c>
      <c r="B1" s="465"/>
      <c r="C1" s="465"/>
      <c r="D1" s="465"/>
      <c r="E1" s="465"/>
      <c r="F1" s="465"/>
    </row>
    <row r="2" spans="1:6" s="30" customFormat="1" ht="15.75">
      <c r="A2" s="463" t="s">
        <v>249</v>
      </c>
      <c r="B2" s="464"/>
      <c r="C2" s="460" t="s">
        <v>755</v>
      </c>
      <c r="D2" s="461"/>
      <c r="E2" s="461"/>
      <c r="F2" s="462"/>
    </row>
    <row r="3" spans="1:6" ht="15.75">
      <c r="A3" s="463" t="s">
        <v>248</v>
      </c>
      <c r="B3" s="464"/>
      <c r="C3" s="460" t="s">
        <v>756</v>
      </c>
      <c r="D3" s="461"/>
      <c r="E3" s="461"/>
      <c r="F3" s="462"/>
    </row>
    <row r="4" spans="1:6" ht="15.75">
      <c r="A4" s="463" t="s">
        <v>593</v>
      </c>
      <c r="B4" s="464"/>
      <c r="C4" s="400" t="str">
        <f>IF(ISBLANK(Polročná_správa!B12),"  ",Polročná_správa!B12)</f>
        <v>CEMMAC a.s.</v>
      </c>
      <c r="D4" s="420"/>
      <c r="E4" s="420"/>
      <c r="F4" s="421"/>
    </row>
    <row r="5" spans="1:31" ht="15.75">
      <c r="A5" s="463" t="s">
        <v>360</v>
      </c>
      <c r="B5" s="468"/>
      <c r="C5" s="400" t="str">
        <f>IF(ISBLANK(Polročná_správa!E6),"  ",Polročná_správa!E6)</f>
        <v>31412106</v>
      </c>
      <c r="D5" s="472"/>
      <c r="E5" s="472"/>
      <c r="F5" s="473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69" t="s">
        <v>239</v>
      </c>
      <c r="B7" s="469" t="s">
        <v>244</v>
      </c>
      <c r="C7" s="469" t="s">
        <v>250</v>
      </c>
      <c r="D7" s="466" t="s">
        <v>378</v>
      </c>
      <c r="E7" s="467"/>
      <c r="F7" s="80" t="s">
        <v>61</v>
      </c>
    </row>
    <row r="8" spans="1:6" ht="20.25" customHeight="1">
      <c r="A8" s="470"/>
      <c r="B8" s="470"/>
      <c r="C8" s="470"/>
      <c r="D8" s="35" t="s">
        <v>245</v>
      </c>
      <c r="E8" s="35" t="s">
        <v>247</v>
      </c>
      <c r="F8" s="35" t="s">
        <v>247</v>
      </c>
    </row>
    <row r="9" spans="1:6" ht="9.75">
      <c r="A9" s="471"/>
      <c r="B9" s="471"/>
      <c r="C9" s="471"/>
      <c r="D9" s="35" t="s">
        <v>246</v>
      </c>
      <c r="E9" s="35"/>
      <c r="F9" s="35"/>
    </row>
    <row r="10" spans="1:6" ht="9.75">
      <c r="A10" s="480"/>
      <c r="B10" s="482" t="s">
        <v>240</v>
      </c>
      <c r="C10" s="456" t="s">
        <v>379</v>
      </c>
      <c r="D10" s="144">
        <f>SUM(D12+D68+D130)</f>
        <v>113692594</v>
      </c>
      <c r="E10" s="476">
        <f>E12+E68+E130</f>
        <v>37208306</v>
      </c>
      <c r="F10" s="476">
        <f>F12+F68+F130</f>
        <v>37509754</v>
      </c>
    </row>
    <row r="11" spans="1:6" ht="9.75">
      <c r="A11" s="481"/>
      <c r="B11" s="483"/>
      <c r="C11" s="457"/>
      <c r="D11" s="144">
        <f>SUM(D13+D69+D131)</f>
        <v>76484288</v>
      </c>
      <c r="E11" s="477"/>
      <c r="F11" s="477"/>
    </row>
    <row r="12" spans="1:6" ht="9.75">
      <c r="A12" s="480" t="s">
        <v>380</v>
      </c>
      <c r="B12" s="482" t="s">
        <v>241</v>
      </c>
      <c r="C12" s="456" t="s">
        <v>381</v>
      </c>
      <c r="D12" s="144">
        <f>D14+D30+D50</f>
        <v>95720567</v>
      </c>
      <c r="E12" s="476">
        <f>E14+E30+E50</f>
        <v>19541364</v>
      </c>
      <c r="F12" s="476">
        <f>F14+F30+F50</f>
        <v>20064776</v>
      </c>
    </row>
    <row r="13" spans="1:6" ht="9.75">
      <c r="A13" s="481"/>
      <c r="B13" s="483"/>
      <c r="C13" s="457"/>
      <c r="D13" s="144">
        <f>D15+D31+D51</f>
        <v>76179203</v>
      </c>
      <c r="E13" s="477"/>
      <c r="F13" s="477"/>
    </row>
    <row r="14" spans="1:6" s="150" customFormat="1" ht="9">
      <c r="A14" s="484" t="s">
        <v>463</v>
      </c>
      <c r="B14" s="486" t="s">
        <v>701</v>
      </c>
      <c r="C14" s="474" t="s">
        <v>383</v>
      </c>
      <c r="D14" s="143">
        <f>SUM(D16+D18+D20+D22+D24+D26+D28)</f>
        <v>3188708</v>
      </c>
      <c r="E14" s="478">
        <f>SUM(E16:E28)</f>
        <v>335313</v>
      </c>
      <c r="F14" s="478">
        <f>SUM(F16:F28)</f>
        <v>363465</v>
      </c>
    </row>
    <row r="15" spans="1:6" s="150" customFormat="1" ht="9">
      <c r="A15" s="485"/>
      <c r="B15" s="487"/>
      <c r="C15" s="475"/>
      <c r="D15" s="143">
        <f>SUM(D17+D19+D21+D23+D25+D27+D29)</f>
        <v>2853395</v>
      </c>
      <c r="E15" s="479"/>
      <c r="F15" s="479"/>
    </row>
    <row r="16" spans="1:6" ht="9.75">
      <c r="A16" s="480" t="s">
        <v>120</v>
      </c>
      <c r="B16" s="454" t="s">
        <v>203</v>
      </c>
      <c r="C16" s="456" t="s">
        <v>385</v>
      </c>
      <c r="D16" s="68"/>
      <c r="E16" s="458">
        <f>D16-D17</f>
        <v>0</v>
      </c>
      <c r="F16" s="450"/>
    </row>
    <row r="17" spans="1:6" ht="9.75">
      <c r="A17" s="481"/>
      <c r="B17" s="455"/>
      <c r="C17" s="457"/>
      <c r="D17" s="68"/>
      <c r="E17" s="459"/>
      <c r="F17" s="451"/>
    </row>
    <row r="18" spans="1:6" ht="9.75">
      <c r="A18" s="480" t="s">
        <v>387</v>
      </c>
      <c r="B18" s="454" t="s">
        <v>204</v>
      </c>
      <c r="C18" s="456" t="s">
        <v>386</v>
      </c>
      <c r="D18" s="68">
        <v>2668289</v>
      </c>
      <c r="E18" s="458">
        <f>D18-D19</f>
        <v>4593</v>
      </c>
      <c r="F18" s="450">
        <v>30004</v>
      </c>
    </row>
    <row r="19" spans="1:6" ht="9.75">
      <c r="A19" s="481"/>
      <c r="B19" s="455"/>
      <c r="C19" s="457"/>
      <c r="D19" s="68">
        <v>2663696</v>
      </c>
      <c r="E19" s="459"/>
      <c r="F19" s="451"/>
    </row>
    <row r="20" spans="1:6" ht="9.75">
      <c r="A20" s="480" t="s">
        <v>389</v>
      </c>
      <c r="B20" s="454" t="s">
        <v>205</v>
      </c>
      <c r="C20" s="456" t="s">
        <v>388</v>
      </c>
      <c r="D20" s="68"/>
      <c r="E20" s="458">
        <f>D20-D21</f>
        <v>0</v>
      </c>
      <c r="F20" s="450"/>
    </row>
    <row r="21" spans="1:6" ht="9.75">
      <c r="A21" s="481"/>
      <c r="B21" s="455"/>
      <c r="C21" s="457"/>
      <c r="D21" s="68"/>
      <c r="E21" s="459"/>
      <c r="F21" s="451"/>
    </row>
    <row r="22" spans="1:6" ht="9.75">
      <c r="A22" s="480" t="s">
        <v>391</v>
      </c>
      <c r="B22" s="454" t="s">
        <v>206</v>
      </c>
      <c r="C22" s="456" t="s">
        <v>390</v>
      </c>
      <c r="D22" s="68"/>
      <c r="E22" s="458">
        <f>D22-D23</f>
        <v>0</v>
      </c>
      <c r="F22" s="450"/>
    </row>
    <row r="23" spans="1:6" ht="9.75">
      <c r="A23" s="481"/>
      <c r="B23" s="455"/>
      <c r="C23" s="457"/>
      <c r="D23" s="68"/>
      <c r="E23" s="459"/>
      <c r="F23" s="451"/>
    </row>
    <row r="24" spans="1:6" ht="9.75">
      <c r="A24" s="480" t="s">
        <v>393</v>
      </c>
      <c r="B24" s="454" t="s">
        <v>207</v>
      </c>
      <c r="C24" s="456" t="s">
        <v>392</v>
      </c>
      <c r="D24" s="68">
        <v>520419</v>
      </c>
      <c r="E24" s="458">
        <f>D24-D25</f>
        <v>330720</v>
      </c>
      <c r="F24" s="450">
        <v>333461</v>
      </c>
    </row>
    <row r="25" spans="1:6" ht="9.75">
      <c r="A25" s="481"/>
      <c r="B25" s="455"/>
      <c r="C25" s="457"/>
      <c r="D25" s="68">
        <v>189699</v>
      </c>
      <c r="E25" s="459"/>
      <c r="F25" s="451"/>
    </row>
    <row r="26" spans="1:6" ht="9.75">
      <c r="A26" s="480" t="s">
        <v>395</v>
      </c>
      <c r="B26" s="454" t="s">
        <v>208</v>
      </c>
      <c r="C26" s="456" t="s">
        <v>394</v>
      </c>
      <c r="D26" s="68"/>
      <c r="E26" s="458">
        <f>D26-D27</f>
        <v>0</v>
      </c>
      <c r="F26" s="450"/>
    </row>
    <row r="27" spans="1:6" ht="9.75">
      <c r="A27" s="481"/>
      <c r="B27" s="455"/>
      <c r="C27" s="457"/>
      <c r="D27" s="68"/>
      <c r="E27" s="459"/>
      <c r="F27" s="451"/>
    </row>
    <row r="28" spans="1:6" ht="9.75">
      <c r="A28" s="480" t="s">
        <v>397</v>
      </c>
      <c r="B28" s="454" t="s">
        <v>210</v>
      </c>
      <c r="C28" s="456" t="s">
        <v>396</v>
      </c>
      <c r="D28" s="68"/>
      <c r="E28" s="458">
        <f>D28-D29</f>
        <v>0</v>
      </c>
      <c r="F28" s="450"/>
    </row>
    <row r="29" spans="1:6" ht="9.75">
      <c r="A29" s="481"/>
      <c r="B29" s="455"/>
      <c r="C29" s="457"/>
      <c r="D29" s="68"/>
      <c r="E29" s="459"/>
      <c r="F29" s="451"/>
    </row>
    <row r="30" spans="1:6" s="150" customFormat="1" ht="9">
      <c r="A30" s="484" t="s">
        <v>478</v>
      </c>
      <c r="B30" s="486" t="s">
        <v>242</v>
      </c>
      <c r="C30" s="474" t="s">
        <v>398</v>
      </c>
      <c r="D30" s="143">
        <f>SUM(D32+D34+D36+D38+D40+D42+D44+D46+D48)</f>
        <v>92531859</v>
      </c>
      <c r="E30" s="478">
        <f>SUM(E32:E48)</f>
        <v>19206051</v>
      </c>
      <c r="F30" s="478">
        <f>SUM(F32:F48)</f>
        <v>19701311</v>
      </c>
    </row>
    <row r="31" spans="1:6" s="150" customFormat="1" ht="9">
      <c r="A31" s="485"/>
      <c r="B31" s="487"/>
      <c r="C31" s="475"/>
      <c r="D31" s="143">
        <f>SUM(D33+D35+D37+D39+D41+D43+D45+D47+D49)</f>
        <v>73325808</v>
      </c>
      <c r="E31" s="479"/>
      <c r="F31" s="479"/>
    </row>
    <row r="32" spans="1:6" ht="9.75">
      <c r="A32" s="480" t="s">
        <v>50</v>
      </c>
      <c r="B32" s="454" t="s">
        <v>211</v>
      </c>
      <c r="C32" s="456" t="s">
        <v>399</v>
      </c>
      <c r="D32" s="68">
        <v>342538</v>
      </c>
      <c r="E32" s="458">
        <f>D32-D33</f>
        <v>342538</v>
      </c>
      <c r="F32" s="450">
        <v>342538</v>
      </c>
    </row>
    <row r="33" spans="1:6" ht="9.75">
      <c r="A33" s="481"/>
      <c r="B33" s="455"/>
      <c r="C33" s="457"/>
      <c r="D33" s="68"/>
      <c r="E33" s="459"/>
      <c r="F33" s="451"/>
    </row>
    <row r="34" spans="1:6" ht="9.75">
      <c r="A34" s="452" t="s">
        <v>252</v>
      </c>
      <c r="B34" s="454" t="s">
        <v>212</v>
      </c>
      <c r="C34" s="456" t="s">
        <v>400</v>
      </c>
      <c r="D34" s="68">
        <v>30196908</v>
      </c>
      <c r="E34" s="458">
        <f>D34-D35</f>
        <v>9113026</v>
      </c>
      <c r="F34" s="450">
        <v>9612784</v>
      </c>
    </row>
    <row r="35" spans="1:6" ht="9.75">
      <c r="A35" s="453"/>
      <c r="B35" s="455"/>
      <c r="C35" s="457"/>
      <c r="D35" s="68">
        <v>21083882</v>
      </c>
      <c r="E35" s="459"/>
      <c r="F35" s="451"/>
    </row>
    <row r="36" spans="1:6" ht="9.75">
      <c r="A36" s="452" t="s">
        <v>427</v>
      </c>
      <c r="B36" s="454" t="s">
        <v>213</v>
      </c>
      <c r="C36" s="456" t="s">
        <v>401</v>
      </c>
      <c r="D36" s="68">
        <v>57813956</v>
      </c>
      <c r="E36" s="458">
        <f>D36-D37</f>
        <v>5689105</v>
      </c>
      <c r="F36" s="450">
        <v>6379663</v>
      </c>
    </row>
    <row r="37" spans="1:6" ht="9.75">
      <c r="A37" s="453"/>
      <c r="B37" s="455"/>
      <c r="C37" s="457"/>
      <c r="D37" s="68">
        <v>52124851</v>
      </c>
      <c r="E37" s="459"/>
      <c r="F37" s="451"/>
    </row>
    <row r="38" spans="1:6" ht="9.75">
      <c r="A38" s="452" t="s">
        <v>429</v>
      </c>
      <c r="B38" s="454" t="s">
        <v>214</v>
      </c>
      <c r="C38" s="456" t="s">
        <v>402</v>
      </c>
      <c r="D38" s="68"/>
      <c r="E38" s="458">
        <f>D38-D39</f>
        <v>0</v>
      </c>
      <c r="F38" s="450"/>
    </row>
    <row r="39" spans="1:6" ht="9.75">
      <c r="A39" s="453"/>
      <c r="B39" s="455"/>
      <c r="C39" s="457"/>
      <c r="D39" s="68"/>
      <c r="E39" s="459"/>
      <c r="F39" s="451"/>
    </row>
    <row r="40" spans="1:6" ht="9.75">
      <c r="A40" s="452" t="s">
        <v>431</v>
      </c>
      <c r="B40" s="454" t="s">
        <v>215</v>
      </c>
      <c r="C40" s="456" t="s">
        <v>403</v>
      </c>
      <c r="D40" s="68"/>
      <c r="E40" s="458">
        <f>D40-D41</f>
        <v>0</v>
      </c>
      <c r="F40" s="450"/>
    </row>
    <row r="41" spans="1:6" ht="9.75">
      <c r="A41" s="453"/>
      <c r="B41" s="455"/>
      <c r="C41" s="457"/>
      <c r="D41" s="68"/>
      <c r="E41" s="459"/>
      <c r="F41" s="451"/>
    </row>
    <row r="42" spans="1:6" ht="9.75">
      <c r="A42" s="452" t="s">
        <v>417</v>
      </c>
      <c r="B42" s="454" t="s">
        <v>216</v>
      </c>
      <c r="C42" s="456" t="s">
        <v>404</v>
      </c>
      <c r="D42" s="68">
        <v>314315</v>
      </c>
      <c r="E42" s="458">
        <f>D42-D43</f>
        <v>197240</v>
      </c>
      <c r="F42" s="450">
        <v>201085</v>
      </c>
    </row>
    <row r="43" spans="1:6" ht="9.75">
      <c r="A43" s="453"/>
      <c r="B43" s="455"/>
      <c r="C43" s="457"/>
      <c r="D43" s="68">
        <v>117075</v>
      </c>
      <c r="E43" s="459"/>
      <c r="F43" s="451"/>
    </row>
    <row r="44" spans="1:6" ht="9.75">
      <c r="A44" s="452" t="s">
        <v>419</v>
      </c>
      <c r="B44" s="454" t="s">
        <v>217</v>
      </c>
      <c r="C44" s="456" t="s">
        <v>405</v>
      </c>
      <c r="D44" s="68">
        <v>3864142</v>
      </c>
      <c r="E44" s="458">
        <f>D44-D45</f>
        <v>3864142</v>
      </c>
      <c r="F44" s="450">
        <v>3165241</v>
      </c>
    </row>
    <row r="45" spans="1:6" ht="9.75">
      <c r="A45" s="453"/>
      <c r="B45" s="455"/>
      <c r="C45" s="457"/>
      <c r="D45" s="68"/>
      <c r="E45" s="459"/>
      <c r="F45" s="451"/>
    </row>
    <row r="46" spans="1:6" ht="9.75">
      <c r="A46" s="452" t="s">
        <v>253</v>
      </c>
      <c r="B46" s="454" t="s">
        <v>218</v>
      </c>
      <c r="C46" s="456" t="s">
        <v>406</v>
      </c>
      <c r="D46" s="68"/>
      <c r="E46" s="458">
        <f>D46-D47</f>
        <v>0</v>
      </c>
      <c r="F46" s="450"/>
    </row>
    <row r="47" spans="1:6" ht="9.75">
      <c r="A47" s="453"/>
      <c r="B47" s="455"/>
      <c r="C47" s="457"/>
      <c r="D47" s="68"/>
      <c r="E47" s="459"/>
      <c r="F47" s="451"/>
    </row>
    <row r="48" spans="1:6" ht="9.75">
      <c r="A48" s="452" t="s">
        <v>254</v>
      </c>
      <c r="B48" s="454" t="s">
        <v>219</v>
      </c>
      <c r="C48" s="456" t="s">
        <v>407</v>
      </c>
      <c r="D48" s="68"/>
      <c r="E48" s="458">
        <f>D48-D49</f>
        <v>0</v>
      </c>
      <c r="F48" s="450"/>
    </row>
    <row r="49" spans="1:6" ht="9.75">
      <c r="A49" s="453"/>
      <c r="B49" s="455"/>
      <c r="C49" s="457"/>
      <c r="D49" s="68"/>
      <c r="E49" s="459"/>
      <c r="F49" s="451"/>
    </row>
    <row r="50" spans="1:6" s="150" customFormat="1" ht="9">
      <c r="A50" s="484" t="s">
        <v>486</v>
      </c>
      <c r="B50" s="486" t="s">
        <v>220</v>
      </c>
      <c r="C50" s="474" t="s">
        <v>408</v>
      </c>
      <c r="D50" s="143">
        <f>SUM(D52+D54+D56+D58+D60+D62++D64+D66)</f>
        <v>0</v>
      </c>
      <c r="E50" s="478">
        <f>SUM(E52:E66)</f>
        <v>0</v>
      </c>
      <c r="F50" s="478">
        <f>SUM(F52:F66)</f>
        <v>0</v>
      </c>
    </row>
    <row r="51" spans="1:6" s="150" customFormat="1" ht="9">
      <c r="A51" s="485"/>
      <c r="B51" s="487"/>
      <c r="C51" s="475"/>
      <c r="D51" s="143">
        <f>SUM(D53+D55+D57+D59+D61+D63++D65+D67)</f>
        <v>0</v>
      </c>
      <c r="E51" s="479"/>
      <c r="F51" s="479"/>
    </row>
    <row r="52" spans="1:6" ht="9.75">
      <c r="A52" s="480" t="s">
        <v>51</v>
      </c>
      <c r="B52" s="454" t="s">
        <v>645</v>
      </c>
      <c r="C52" s="456" t="s">
        <v>409</v>
      </c>
      <c r="D52" s="68"/>
      <c r="E52" s="458">
        <f>D52-D53</f>
        <v>0</v>
      </c>
      <c r="F52" s="450"/>
    </row>
    <row r="53" spans="1:6" ht="9.75">
      <c r="A53" s="481"/>
      <c r="B53" s="455"/>
      <c r="C53" s="457"/>
      <c r="D53" s="68"/>
      <c r="E53" s="459"/>
      <c r="F53" s="451"/>
    </row>
    <row r="54" spans="1:6" ht="9.75">
      <c r="A54" s="452" t="s">
        <v>252</v>
      </c>
      <c r="B54" s="454" t="s">
        <v>121</v>
      </c>
      <c r="C54" s="456" t="s">
        <v>411</v>
      </c>
      <c r="D54" s="68"/>
      <c r="E54" s="458">
        <f>D54-D55</f>
        <v>0</v>
      </c>
      <c r="F54" s="450"/>
    </row>
    <row r="55" spans="1:6" ht="9.75">
      <c r="A55" s="453"/>
      <c r="B55" s="455"/>
      <c r="C55" s="457"/>
      <c r="D55" s="68"/>
      <c r="E55" s="459"/>
      <c r="F55" s="451"/>
    </row>
    <row r="56" spans="1:6" ht="9.75">
      <c r="A56" s="452" t="s">
        <v>427</v>
      </c>
      <c r="B56" s="454" t="s">
        <v>221</v>
      </c>
      <c r="C56" s="456" t="s">
        <v>412</v>
      </c>
      <c r="D56" s="68"/>
      <c r="E56" s="458">
        <f>D56-D57</f>
        <v>0</v>
      </c>
      <c r="F56" s="450"/>
    </row>
    <row r="57" spans="1:6" ht="9.75">
      <c r="A57" s="453"/>
      <c r="B57" s="455"/>
      <c r="C57" s="457"/>
      <c r="D57" s="68"/>
      <c r="E57" s="459"/>
      <c r="F57" s="451"/>
    </row>
    <row r="58" spans="1:6" ht="9.75">
      <c r="A58" s="452" t="s">
        <v>429</v>
      </c>
      <c r="B58" s="454" t="s">
        <v>222</v>
      </c>
      <c r="C58" s="456" t="s">
        <v>413</v>
      </c>
      <c r="D58" s="68"/>
      <c r="E58" s="458">
        <f>D58-D59</f>
        <v>0</v>
      </c>
      <c r="F58" s="450"/>
    </row>
    <row r="59" spans="1:6" ht="9.75">
      <c r="A59" s="453"/>
      <c r="B59" s="455"/>
      <c r="C59" s="457"/>
      <c r="D59" s="68"/>
      <c r="E59" s="459"/>
      <c r="F59" s="451"/>
    </row>
    <row r="60" spans="1:6" ht="9.75">
      <c r="A60" s="452" t="s">
        <v>431</v>
      </c>
      <c r="B60" s="454" t="s">
        <v>223</v>
      </c>
      <c r="C60" s="456" t="s">
        <v>414</v>
      </c>
      <c r="D60" s="68"/>
      <c r="E60" s="458">
        <f>D60-D61</f>
        <v>0</v>
      </c>
      <c r="F60" s="450"/>
    </row>
    <row r="61" spans="1:6" ht="9.75">
      <c r="A61" s="453"/>
      <c r="B61" s="455"/>
      <c r="C61" s="457"/>
      <c r="D61" s="68"/>
      <c r="E61" s="459"/>
      <c r="F61" s="451"/>
    </row>
    <row r="62" spans="1:6" ht="9.75">
      <c r="A62" s="452" t="s">
        <v>417</v>
      </c>
      <c r="B62" s="454" t="s">
        <v>551</v>
      </c>
      <c r="C62" s="456" t="s">
        <v>415</v>
      </c>
      <c r="D62" s="68"/>
      <c r="E62" s="458">
        <f>D62-D63</f>
        <v>0</v>
      </c>
      <c r="F62" s="450"/>
    </row>
    <row r="63" spans="1:6" ht="9.75">
      <c r="A63" s="453"/>
      <c r="B63" s="455"/>
      <c r="C63" s="457"/>
      <c r="D63" s="68"/>
      <c r="E63" s="459"/>
      <c r="F63" s="451"/>
    </row>
    <row r="64" spans="1:6" ht="9.75">
      <c r="A64" s="452" t="s">
        <v>419</v>
      </c>
      <c r="B64" s="454" t="s">
        <v>224</v>
      </c>
      <c r="C64" s="456" t="s">
        <v>416</v>
      </c>
      <c r="D64" s="68"/>
      <c r="E64" s="458">
        <f>D64-D65</f>
        <v>0</v>
      </c>
      <c r="F64" s="450"/>
    </row>
    <row r="65" spans="1:6" ht="9.75">
      <c r="A65" s="453"/>
      <c r="B65" s="455"/>
      <c r="C65" s="457"/>
      <c r="D65" s="68"/>
      <c r="E65" s="459"/>
      <c r="F65" s="451"/>
    </row>
    <row r="66" spans="1:6" ht="9.75">
      <c r="A66" s="452" t="s">
        <v>253</v>
      </c>
      <c r="B66" s="454" t="s">
        <v>225</v>
      </c>
      <c r="C66" s="456" t="s">
        <v>418</v>
      </c>
      <c r="D66" s="68"/>
      <c r="E66" s="458">
        <f>D66-D67</f>
        <v>0</v>
      </c>
      <c r="F66" s="450"/>
    </row>
    <row r="67" spans="1:6" ht="9.75">
      <c r="A67" s="453"/>
      <c r="B67" s="455"/>
      <c r="C67" s="457"/>
      <c r="D67" s="68"/>
      <c r="E67" s="459"/>
      <c r="F67" s="451"/>
    </row>
    <row r="68" spans="1:6" s="150" customFormat="1" ht="9">
      <c r="A68" s="484" t="s">
        <v>382</v>
      </c>
      <c r="B68" s="486" t="s">
        <v>243</v>
      </c>
      <c r="C68" s="474" t="s">
        <v>420</v>
      </c>
      <c r="D68" s="143">
        <f>D70+D84+D100+D118</f>
        <v>17936478</v>
      </c>
      <c r="E68" s="478">
        <f>E70+E84+E100+E118</f>
        <v>17631393</v>
      </c>
      <c r="F68" s="478">
        <f>F70+F84+F100+F118</f>
        <v>17416630</v>
      </c>
    </row>
    <row r="69" spans="1:6" s="150" customFormat="1" ht="9">
      <c r="A69" s="485"/>
      <c r="B69" s="487"/>
      <c r="C69" s="475"/>
      <c r="D69" s="143">
        <f>D71+D85+D101+D119</f>
        <v>305085</v>
      </c>
      <c r="E69" s="479"/>
      <c r="F69" s="479"/>
    </row>
    <row r="70" spans="1:6" s="150" customFormat="1" ht="9">
      <c r="A70" s="484" t="s">
        <v>384</v>
      </c>
      <c r="B70" s="486" t="s">
        <v>52</v>
      </c>
      <c r="C70" s="474" t="s">
        <v>421</v>
      </c>
      <c r="D70" s="143">
        <f>SUM(D72+D74+D76+D78+D80+D82)</f>
        <v>8305284</v>
      </c>
      <c r="E70" s="478">
        <f>SUM(E72:E82)</f>
        <v>8305284</v>
      </c>
      <c r="F70" s="478">
        <f>SUM(F72:F82)</f>
        <v>8951679</v>
      </c>
    </row>
    <row r="71" spans="1:6" s="150" customFormat="1" ht="9">
      <c r="A71" s="485"/>
      <c r="B71" s="487"/>
      <c r="C71" s="475"/>
      <c r="D71" s="143">
        <f>SUM(D73+D75+D77+D79+D81+D83)</f>
        <v>0</v>
      </c>
      <c r="E71" s="479"/>
      <c r="F71" s="479"/>
    </row>
    <row r="72" spans="1:6" ht="9.75">
      <c r="A72" s="480" t="s">
        <v>251</v>
      </c>
      <c r="B72" s="454" t="s">
        <v>226</v>
      </c>
      <c r="C72" s="456" t="s">
        <v>423</v>
      </c>
      <c r="D72" s="68">
        <v>5887995</v>
      </c>
      <c r="E72" s="458">
        <f>D72-D73</f>
        <v>5887995</v>
      </c>
      <c r="F72" s="450">
        <v>6442294</v>
      </c>
    </row>
    <row r="73" spans="1:6" ht="9.75">
      <c r="A73" s="481"/>
      <c r="B73" s="455"/>
      <c r="C73" s="457"/>
      <c r="D73" s="68"/>
      <c r="E73" s="459"/>
      <c r="F73" s="451"/>
    </row>
    <row r="74" spans="1:6" ht="9.75">
      <c r="A74" s="452" t="s">
        <v>252</v>
      </c>
      <c r="B74" s="454" t="s">
        <v>122</v>
      </c>
      <c r="C74" s="456" t="s">
        <v>424</v>
      </c>
      <c r="D74" s="68">
        <v>1820605</v>
      </c>
      <c r="E74" s="458">
        <f>D74-D75</f>
        <v>1820605</v>
      </c>
      <c r="F74" s="450">
        <v>1866670</v>
      </c>
    </row>
    <row r="75" spans="1:6" ht="9.75">
      <c r="A75" s="453"/>
      <c r="B75" s="455"/>
      <c r="C75" s="457"/>
      <c r="D75" s="68"/>
      <c r="E75" s="459"/>
      <c r="F75" s="451"/>
    </row>
    <row r="76" spans="1:6" ht="9.75">
      <c r="A76" s="452" t="s">
        <v>427</v>
      </c>
      <c r="B76" s="454" t="s">
        <v>227</v>
      </c>
      <c r="C76" s="456" t="s">
        <v>425</v>
      </c>
      <c r="D76" s="68">
        <v>596684</v>
      </c>
      <c r="E76" s="458">
        <f>D76-D77</f>
        <v>596684</v>
      </c>
      <c r="F76" s="450">
        <v>642715</v>
      </c>
    </row>
    <row r="77" spans="1:6" ht="9.75">
      <c r="A77" s="453"/>
      <c r="B77" s="455"/>
      <c r="C77" s="457"/>
      <c r="D77" s="68"/>
      <c r="E77" s="459"/>
      <c r="F77" s="451"/>
    </row>
    <row r="78" spans="1:6" ht="9.75">
      <c r="A78" s="452" t="s">
        <v>429</v>
      </c>
      <c r="B78" s="454" t="s">
        <v>228</v>
      </c>
      <c r="C78" s="456" t="s">
        <v>426</v>
      </c>
      <c r="D78" s="68"/>
      <c r="E78" s="458">
        <f>D78-D79</f>
        <v>0</v>
      </c>
      <c r="F78" s="450"/>
    </row>
    <row r="79" spans="1:6" ht="9.75">
      <c r="A79" s="453"/>
      <c r="B79" s="455"/>
      <c r="C79" s="457"/>
      <c r="D79" s="68"/>
      <c r="E79" s="459"/>
      <c r="F79" s="451"/>
    </row>
    <row r="80" spans="1:6" ht="9.75">
      <c r="A80" s="452" t="s">
        <v>431</v>
      </c>
      <c r="B80" s="454" t="s">
        <v>229</v>
      </c>
      <c r="C80" s="456" t="s">
        <v>428</v>
      </c>
      <c r="D80" s="68"/>
      <c r="E80" s="458">
        <f>D80-D81</f>
        <v>0</v>
      </c>
      <c r="F80" s="450"/>
    </row>
    <row r="81" spans="1:6" ht="9.75">
      <c r="A81" s="453"/>
      <c r="B81" s="455"/>
      <c r="C81" s="457"/>
      <c r="D81" s="68"/>
      <c r="E81" s="459"/>
      <c r="F81" s="451"/>
    </row>
    <row r="82" spans="1:6" ht="9.75">
      <c r="A82" s="452" t="s">
        <v>417</v>
      </c>
      <c r="B82" s="454" t="s">
        <v>552</v>
      </c>
      <c r="C82" s="456" t="s">
        <v>430</v>
      </c>
      <c r="D82" s="68"/>
      <c r="E82" s="458">
        <f>D82-D83</f>
        <v>0</v>
      </c>
      <c r="F82" s="450"/>
    </row>
    <row r="83" spans="1:6" ht="9.75">
      <c r="A83" s="453"/>
      <c r="B83" s="455"/>
      <c r="C83" s="457"/>
      <c r="D83" s="68"/>
      <c r="E83" s="459"/>
      <c r="F83" s="451"/>
    </row>
    <row r="84" spans="1:6" s="150" customFormat="1" ht="9">
      <c r="A84" s="484" t="s">
        <v>502</v>
      </c>
      <c r="B84" s="486" t="s">
        <v>53</v>
      </c>
      <c r="C84" s="474" t="s">
        <v>432</v>
      </c>
      <c r="D84" s="143">
        <f>SUM(D86+D88+D90+D92+D94+D96+D98)</f>
        <v>52080</v>
      </c>
      <c r="E84" s="478">
        <f>SUM(E86:E98)</f>
        <v>52080</v>
      </c>
      <c r="F84" s="478">
        <f>SUM(F86:F98)</f>
        <v>52080</v>
      </c>
    </row>
    <row r="85" spans="1:6" s="150" customFormat="1" ht="9">
      <c r="A85" s="485"/>
      <c r="B85" s="487"/>
      <c r="C85" s="475"/>
      <c r="D85" s="143">
        <f>SUM(D87+D89+D91+D93+D95+D97+D99)</f>
        <v>0</v>
      </c>
      <c r="E85" s="479"/>
      <c r="F85" s="479"/>
    </row>
    <row r="86" spans="1:6" ht="9.75">
      <c r="A86" s="480" t="s">
        <v>54</v>
      </c>
      <c r="B86" s="454" t="s">
        <v>553</v>
      </c>
      <c r="C86" s="456" t="s">
        <v>433</v>
      </c>
      <c r="D86" s="68">
        <v>30603</v>
      </c>
      <c r="E86" s="458">
        <f>D86-D87</f>
        <v>30603</v>
      </c>
      <c r="F86" s="450">
        <v>30603</v>
      </c>
    </row>
    <row r="87" spans="1:6" ht="9.75">
      <c r="A87" s="481"/>
      <c r="B87" s="455"/>
      <c r="C87" s="457"/>
      <c r="D87" s="68"/>
      <c r="E87" s="459"/>
      <c r="F87" s="451"/>
    </row>
    <row r="88" spans="1:6" ht="9.75">
      <c r="A88" s="452" t="s">
        <v>252</v>
      </c>
      <c r="B88" s="454" t="s">
        <v>55</v>
      </c>
      <c r="C88" s="456" t="s">
        <v>434</v>
      </c>
      <c r="D88" s="68"/>
      <c r="E88" s="458"/>
      <c r="F88" s="450"/>
    </row>
    <row r="89" spans="1:6" ht="9.75">
      <c r="A89" s="453"/>
      <c r="B89" s="455"/>
      <c r="C89" s="457"/>
      <c r="D89" s="68"/>
      <c r="E89" s="459"/>
      <c r="F89" s="451"/>
    </row>
    <row r="90" spans="1:6" ht="9.75">
      <c r="A90" s="452" t="s">
        <v>427</v>
      </c>
      <c r="B90" s="454" t="s">
        <v>646</v>
      </c>
      <c r="C90" s="456" t="s">
        <v>435</v>
      </c>
      <c r="D90" s="68"/>
      <c r="E90" s="458">
        <f>D90-D91</f>
        <v>0</v>
      </c>
      <c r="F90" s="450"/>
    </row>
    <row r="91" spans="1:6" ht="9.75">
      <c r="A91" s="453"/>
      <c r="B91" s="455"/>
      <c r="C91" s="457"/>
      <c r="D91" s="68"/>
      <c r="E91" s="459"/>
      <c r="F91" s="451"/>
    </row>
    <row r="92" spans="1:6" ht="9.75">
      <c r="A92" s="452" t="s">
        <v>429</v>
      </c>
      <c r="B92" s="454" t="s">
        <v>230</v>
      </c>
      <c r="C92" s="456" t="s">
        <v>436</v>
      </c>
      <c r="D92" s="68"/>
      <c r="E92" s="458">
        <f>D92-D93</f>
        <v>0</v>
      </c>
      <c r="F92" s="450"/>
    </row>
    <row r="93" spans="1:6" ht="9.75">
      <c r="A93" s="453"/>
      <c r="B93" s="455"/>
      <c r="C93" s="457"/>
      <c r="D93" s="68"/>
      <c r="E93" s="459"/>
      <c r="F93" s="451"/>
    </row>
    <row r="94" spans="1:6" ht="9.75">
      <c r="A94" s="452" t="s">
        <v>431</v>
      </c>
      <c r="B94" s="454" t="s">
        <v>231</v>
      </c>
      <c r="C94" s="456" t="s">
        <v>437</v>
      </c>
      <c r="D94" s="68"/>
      <c r="E94" s="458">
        <f>D94-D95</f>
        <v>0</v>
      </c>
      <c r="F94" s="450"/>
    </row>
    <row r="95" spans="1:6" ht="9.75">
      <c r="A95" s="453"/>
      <c r="B95" s="455"/>
      <c r="C95" s="457"/>
      <c r="D95" s="68"/>
      <c r="E95" s="459"/>
      <c r="F95" s="451"/>
    </row>
    <row r="96" spans="1:6" ht="9.75">
      <c r="A96" s="452" t="s">
        <v>417</v>
      </c>
      <c r="B96" s="454" t="s">
        <v>232</v>
      </c>
      <c r="C96" s="456" t="s">
        <v>438</v>
      </c>
      <c r="D96" s="68"/>
      <c r="E96" s="458">
        <f>D96-D97</f>
        <v>0</v>
      </c>
      <c r="F96" s="450"/>
    </row>
    <row r="97" spans="1:6" ht="9.75">
      <c r="A97" s="453"/>
      <c r="B97" s="455"/>
      <c r="C97" s="457"/>
      <c r="D97" s="68"/>
      <c r="E97" s="459"/>
      <c r="F97" s="451"/>
    </row>
    <row r="98" spans="1:6" ht="9.75">
      <c r="A98" s="452" t="s">
        <v>419</v>
      </c>
      <c r="B98" s="454" t="s">
        <v>233</v>
      </c>
      <c r="C98" s="456" t="s">
        <v>439</v>
      </c>
      <c r="D98" s="68">
        <v>21477</v>
      </c>
      <c r="E98" s="458">
        <f>D98-D99</f>
        <v>21477</v>
      </c>
      <c r="F98" s="450">
        <v>21477</v>
      </c>
    </row>
    <row r="99" spans="1:6" ht="9.75">
      <c r="A99" s="453"/>
      <c r="B99" s="455"/>
      <c r="C99" s="457"/>
      <c r="D99" s="68"/>
      <c r="E99" s="459"/>
      <c r="F99" s="451"/>
    </row>
    <row r="100" spans="1:6" s="150" customFormat="1" ht="9">
      <c r="A100" s="484" t="s">
        <v>410</v>
      </c>
      <c r="B100" s="486" t="s">
        <v>56</v>
      </c>
      <c r="C100" s="474" t="s">
        <v>440</v>
      </c>
      <c r="D100" s="143">
        <f>SUM(D102+D104+D106+D108+D110+D112+D114+D116)</f>
        <v>6385974</v>
      </c>
      <c r="E100" s="478">
        <f>SUM(E102:E116)</f>
        <v>6080889</v>
      </c>
      <c r="F100" s="478">
        <f>SUM(F102:F116)</f>
        <v>3709096</v>
      </c>
    </row>
    <row r="101" spans="1:6" s="150" customFormat="1" ht="9">
      <c r="A101" s="485"/>
      <c r="B101" s="487"/>
      <c r="C101" s="475"/>
      <c r="D101" s="143">
        <f>SUM(D103+D105+D107+D109+D111+D113+D115+D117)</f>
        <v>305085</v>
      </c>
      <c r="E101" s="479"/>
      <c r="F101" s="479"/>
    </row>
    <row r="102" spans="1:6" ht="9.75">
      <c r="A102" s="480" t="s">
        <v>290</v>
      </c>
      <c r="B102" s="454" t="s">
        <v>553</v>
      </c>
      <c r="C102" s="456" t="s">
        <v>441</v>
      </c>
      <c r="D102" s="68">
        <v>6379929</v>
      </c>
      <c r="E102" s="458">
        <f>D102-D103</f>
        <v>6074844</v>
      </c>
      <c r="F102" s="450">
        <v>3528558</v>
      </c>
    </row>
    <row r="103" spans="1:6" ht="9.75">
      <c r="A103" s="481"/>
      <c r="B103" s="455"/>
      <c r="C103" s="457"/>
      <c r="D103" s="68">
        <v>305085</v>
      </c>
      <c r="E103" s="459"/>
      <c r="F103" s="451"/>
    </row>
    <row r="104" spans="1:6" ht="9.75">
      <c r="A104" s="452" t="s">
        <v>252</v>
      </c>
      <c r="B104" s="454" t="s">
        <v>55</v>
      </c>
      <c r="C104" s="456" t="s">
        <v>442</v>
      </c>
      <c r="D104" s="68"/>
      <c r="E104" s="458"/>
      <c r="F104" s="450"/>
    </row>
    <row r="105" spans="1:6" ht="9.75">
      <c r="A105" s="453"/>
      <c r="B105" s="455"/>
      <c r="C105" s="457"/>
      <c r="D105" s="68"/>
      <c r="E105" s="459"/>
      <c r="F105" s="451"/>
    </row>
    <row r="106" spans="1:6" ht="9.75">
      <c r="A106" s="452" t="s">
        <v>427</v>
      </c>
      <c r="B106" s="454" t="s">
        <v>646</v>
      </c>
      <c r="C106" s="456" t="s">
        <v>443</v>
      </c>
      <c r="D106" s="68"/>
      <c r="E106" s="458">
        <f>D106-D107</f>
        <v>0</v>
      </c>
      <c r="F106" s="450"/>
    </row>
    <row r="107" spans="1:6" ht="9.75">
      <c r="A107" s="453"/>
      <c r="B107" s="455"/>
      <c r="C107" s="457"/>
      <c r="D107" s="68"/>
      <c r="E107" s="459"/>
      <c r="F107" s="451"/>
    </row>
    <row r="108" spans="1:6" ht="9.75">
      <c r="A108" s="452" t="s">
        <v>429</v>
      </c>
      <c r="B108" s="454" t="s">
        <v>230</v>
      </c>
      <c r="C108" s="456" t="s">
        <v>444</v>
      </c>
      <c r="D108" s="68"/>
      <c r="E108" s="458">
        <f>D108-D109</f>
        <v>0</v>
      </c>
      <c r="F108" s="450"/>
    </row>
    <row r="109" spans="1:6" ht="9.75">
      <c r="A109" s="453"/>
      <c r="B109" s="455"/>
      <c r="C109" s="457"/>
      <c r="D109" s="68"/>
      <c r="E109" s="459"/>
      <c r="F109" s="451"/>
    </row>
    <row r="110" spans="1:6" ht="9.75">
      <c r="A110" s="452" t="s">
        <v>431</v>
      </c>
      <c r="B110" s="454" t="s">
        <v>231</v>
      </c>
      <c r="C110" s="456" t="s">
        <v>445</v>
      </c>
      <c r="D110" s="68"/>
      <c r="E110" s="458">
        <f>D110-D111</f>
        <v>0</v>
      </c>
      <c r="F110" s="450"/>
    </row>
    <row r="111" spans="1:6" ht="9.75">
      <c r="A111" s="453"/>
      <c r="B111" s="455"/>
      <c r="C111" s="457"/>
      <c r="D111" s="68"/>
      <c r="E111" s="459"/>
      <c r="F111" s="451"/>
    </row>
    <row r="112" spans="1:6" ht="9.75">
      <c r="A112" s="452" t="s">
        <v>417</v>
      </c>
      <c r="B112" s="454" t="s">
        <v>647</v>
      </c>
      <c r="C112" s="456" t="s">
        <v>446</v>
      </c>
      <c r="D112" s="68"/>
      <c r="E112" s="458">
        <f>D112-D113</f>
        <v>0</v>
      </c>
      <c r="F112" s="450"/>
    </row>
    <row r="113" spans="1:6" ht="9.75">
      <c r="A113" s="453"/>
      <c r="B113" s="455"/>
      <c r="C113" s="457"/>
      <c r="D113" s="68"/>
      <c r="E113" s="459"/>
      <c r="F113" s="451"/>
    </row>
    <row r="114" spans="1:6" ht="9.75">
      <c r="A114" s="452" t="s">
        <v>419</v>
      </c>
      <c r="B114" s="454" t="s">
        <v>123</v>
      </c>
      <c r="C114" s="456" t="s">
        <v>447</v>
      </c>
      <c r="D114" s="68">
        <v>471</v>
      </c>
      <c r="E114" s="458">
        <f>D114-D115</f>
        <v>471</v>
      </c>
      <c r="F114" s="450">
        <v>174629</v>
      </c>
    </row>
    <row r="115" spans="1:6" ht="9.75">
      <c r="A115" s="453"/>
      <c r="B115" s="455"/>
      <c r="C115" s="457"/>
      <c r="D115" s="68"/>
      <c r="E115" s="459"/>
      <c r="F115" s="451"/>
    </row>
    <row r="116" spans="1:6" ht="9.75">
      <c r="A116" s="452" t="s">
        <v>253</v>
      </c>
      <c r="B116" s="454" t="s">
        <v>232</v>
      </c>
      <c r="C116" s="456" t="s">
        <v>448</v>
      </c>
      <c r="D116" s="68">
        <v>5574</v>
      </c>
      <c r="E116" s="458">
        <f>D116-D117</f>
        <v>5574</v>
      </c>
      <c r="F116" s="450">
        <v>5909</v>
      </c>
    </row>
    <row r="117" spans="1:6" ht="9.75">
      <c r="A117" s="453"/>
      <c r="B117" s="455"/>
      <c r="C117" s="457"/>
      <c r="D117" s="68"/>
      <c r="E117" s="459"/>
      <c r="F117" s="451"/>
    </row>
    <row r="118" spans="1:6" s="150" customFormat="1" ht="9">
      <c r="A118" s="484" t="s">
        <v>524</v>
      </c>
      <c r="B118" s="486" t="s">
        <v>57</v>
      </c>
      <c r="C118" s="474" t="s">
        <v>450</v>
      </c>
      <c r="D118" s="143">
        <f>SUM(D120+D122+D124+D126+D128)</f>
        <v>3193140</v>
      </c>
      <c r="E118" s="478">
        <f>SUM(E120:E128)</f>
        <v>3193140</v>
      </c>
      <c r="F118" s="478">
        <f>SUM(F120:F128)</f>
        <v>4703775</v>
      </c>
    </row>
    <row r="119" spans="1:6" s="150" customFormat="1" ht="9">
      <c r="A119" s="485"/>
      <c r="B119" s="487"/>
      <c r="C119" s="475"/>
      <c r="D119" s="143">
        <f>SUM(D121+D123+D125+D127+D129)</f>
        <v>0</v>
      </c>
      <c r="E119" s="479"/>
      <c r="F119" s="479"/>
    </row>
    <row r="120" spans="1:6" ht="9.75">
      <c r="A120" s="480" t="s">
        <v>58</v>
      </c>
      <c r="B120" s="454" t="s">
        <v>235</v>
      </c>
      <c r="C120" s="456" t="s">
        <v>451</v>
      </c>
      <c r="D120" s="68">
        <v>32933</v>
      </c>
      <c r="E120" s="458">
        <f>D120-D121</f>
        <v>32933</v>
      </c>
      <c r="F120" s="450">
        <v>20386</v>
      </c>
    </row>
    <row r="121" spans="1:6" ht="9.75">
      <c r="A121" s="481"/>
      <c r="B121" s="455"/>
      <c r="C121" s="457"/>
      <c r="D121" s="68"/>
      <c r="E121" s="459"/>
      <c r="F121" s="451"/>
    </row>
    <row r="122" spans="1:6" ht="9.75">
      <c r="A122" s="452" t="s">
        <v>252</v>
      </c>
      <c r="B122" s="454" t="s">
        <v>234</v>
      </c>
      <c r="C122" s="456" t="s">
        <v>452</v>
      </c>
      <c r="D122" s="68">
        <v>1520588</v>
      </c>
      <c r="E122" s="458">
        <f>D122-D123</f>
        <v>1520588</v>
      </c>
      <c r="F122" s="450">
        <v>2829545</v>
      </c>
    </row>
    <row r="123" spans="1:6" ht="9.75">
      <c r="A123" s="453"/>
      <c r="B123" s="455"/>
      <c r="C123" s="457"/>
      <c r="D123" s="68"/>
      <c r="E123" s="459"/>
      <c r="F123" s="451"/>
    </row>
    <row r="124" spans="1:6" ht="9.75">
      <c r="A124" s="452" t="s">
        <v>427</v>
      </c>
      <c r="B124" s="454" t="s">
        <v>554</v>
      </c>
      <c r="C124" s="456" t="s">
        <v>453</v>
      </c>
      <c r="D124" s="68"/>
      <c r="E124" s="458">
        <f>D124-D125</f>
        <v>0</v>
      </c>
      <c r="F124" s="450"/>
    </row>
    <row r="125" spans="1:6" ht="9.75">
      <c r="A125" s="453"/>
      <c r="B125" s="455"/>
      <c r="C125" s="457"/>
      <c r="D125" s="68"/>
      <c r="E125" s="459"/>
      <c r="F125" s="451"/>
    </row>
    <row r="126" spans="1:6" ht="9.75">
      <c r="A126" s="452" t="s">
        <v>429</v>
      </c>
      <c r="B126" s="454" t="s">
        <v>237</v>
      </c>
      <c r="C126" s="456" t="s">
        <v>454</v>
      </c>
      <c r="D126" s="68">
        <v>1639619</v>
      </c>
      <c r="E126" s="458">
        <f>D126-D127</f>
        <v>1639619</v>
      </c>
      <c r="F126" s="450">
        <v>394065</v>
      </c>
    </row>
    <row r="127" spans="1:6" ht="9.75">
      <c r="A127" s="453"/>
      <c r="B127" s="455"/>
      <c r="C127" s="457"/>
      <c r="D127" s="68"/>
      <c r="E127" s="459"/>
      <c r="F127" s="451"/>
    </row>
    <row r="128" spans="1:6" ht="9.75">
      <c r="A128" s="452" t="s">
        <v>431</v>
      </c>
      <c r="B128" s="454" t="s">
        <v>238</v>
      </c>
      <c r="C128" s="456" t="s">
        <v>455</v>
      </c>
      <c r="D128" s="68"/>
      <c r="E128" s="458">
        <f>D128-D129</f>
        <v>0</v>
      </c>
      <c r="F128" s="450">
        <v>1459779</v>
      </c>
    </row>
    <row r="129" spans="1:6" ht="9.75">
      <c r="A129" s="453"/>
      <c r="B129" s="455"/>
      <c r="C129" s="457"/>
      <c r="D129" s="68"/>
      <c r="E129" s="459"/>
      <c r="F129" s="451"/>
    </row>
    <row r="130" spans="1:6" ht="9.75">
      <c r="A130" s="480" t="s">
        <v>422</v>
      </c>
      <c r="B130" s="482" t="s">
        <v>59</v>
      </c>
      <c r="C130" s="456" t="s">
        <v>456</v>
      </c>
      <c r="D130" s="144">
        <f>SUM(D132+D134+D136+D138)</f>
        <v>35549</v>
      </c>
      <c r="E130" s="476">
        <f>SUM(E132:E138)</f>
        <v>35549</v>
      </c>
      <c r="F130" s="476">
        <f>SUM(F132:F138)</f>
        <v>28348</v>
      </c>
    </row>
    <row r="131" spans="1:6" ht="9.75">
      <c r="A131" s="481"/>
      <c r="B131" s="483"/>
      <c r="C131" s="457"/>
      <c r="D131" s="144">
        <f>SUM(D133+D135+D137+D139)</f>
        <v>0</v>
      </c>
      <c r="E131" s="477"/>
      <c r="F131" s="477"/>
    </row>
    <row r="132" spans="1:6" ht="9.75">
      <c r="A132" s="480" t="s">
        <v>60</v>
      </c>
      <c r="B132" s="454" t="s">
        <v>124</v>
      </c>
      <c r="C132" s="456" t="s">
        <v>458</v>
      </c>
      <c r="D132" s="68"/>
      <c r="E132" s="458">
        <f>D132-D133</f>
        <v>0</v>
      </c>
      <c r="F132" s="450"/>
    </row>
    <row r="133" spans="1:6" ht="9.75">
      <c r="A133" s="481"/>
      <c r="B133" s="455"/>
      <c r="C133" s="457"/>
      <c r="D133" s="68"/>
      <c r="E133" s="459"/>
      <c r="F133" s="451"/>
    </row>
    <row r="134" spans="1:6" ht="9.75">
      <c r="A134" s="456" t="s">
        <v>252</v>
      </c>
      <c r="B134" s="454" t="s">
        <v>125</v>
      </c>
      <c r="C134" s="456" t="s">
        <v>459</v>
      </c>
      <c r="D134" s="68">
        <v>35549</v>
      </c>
      <c r="E134" s="458">
        <f>D134-D135</f>
        <v>35549</v>
      </c>
      <c r="F134" s="450">
        <v>28348</v>
      </c>
    </row>
    <row r="135" spans="1:6" ht="9.75">
      <c r="A135" s="457"/>
      <c r="B135" s="455"/>
      <c r="C135" s="457"/>
      <c r="D135" s="68"/>
      <c r="E135" s="459"/>
      <c r="F135" s="451"/>
    </row>
    <row r="136" spans="1:6" ht="9.75">
      <c r="A136" s="456" t="s">
        <v>427</v>
      </c>
      <c r="B136" s="454" t="s">
        <v>126</v>
      </c>
      <c r="C136" s="456" t="s">
        <v>460</v>
      </c>
      <c r="D136" s="68"/>
      <c r="E136" s="458">
        <f>D136-D137</f>
        <v>0</v>
      </c>
      <c r="F136" s="450"/>
    </row>
    <row r="137" spans="1:6" ht="9.75">
      <c r="A137" s="457"/>
      <c r="B137" s="455"/>
      <c r="C137" s="457"/>
      <c r="D137" s="68"/>
      <c r="E137" s="459"/>
      <c r="F137" s="451"/>
    </row>
    <row r="138" spans="1:6" ht="9.75">
      <c r="A138" s="456" t="s">
        <v>429</v>
      </c>
      <c r="B138" s="454" t="s">
        <v>127</v>
      </c>
      <c r="C138" s="456" t="s">
        <v>461</v>
      </c>
      <c r="D138" s="68"/>
      <c r="E138" s="458">
        <f>D138-D139</f>
        <v>0</v>
      </c>
      <c r="F138" s="450"/>
    </row>
    <row r="139" spans="1:6" ht="9.75">
      <c r="A139" s="457"/>
      <c r="B139" s="455"/>
      <c r="C139" s="457"/>
      <c r="D139" s="68"/>
      <c r="E139" s="459"/>
      <c r="F139" s="451"/>
    </row>
    <row r="140" spans="4:6" ht="9.75">
      <c r="D140" s="38"/>
      <c r="E140" s="38"/>
      <c r="F140" s="38"/>
    </row>
    <row r="141" spans="4:6" ht="9.75">
      <c r="D141" s="38"/>
      <c r="E141" s="38"/>
      <c r="F141" s="38"/>
    </row>
    <row r="142" spans="4:6" ht="9.75">
      <c r="D142" s="38"/>
      <c r="E142" s="38"/>
      <c r="F142" s="38"/>
    </row>
    <row r="143" spans="4:6" ht="9.75">
      <c r="D143" s="38"/>
      <c r="E143" s="38"/>
      <c r="F143" s="38"/>
    </row>
    <row r="144" spans="4:6" ht="9.75">
      <c r="D144" s="38"/>
      <c r="E144" s="38"/>
      <c r="F144" s="38"/>
    </row>
    <row r="145" spans="4:6" ht="9.75">
      <c r="D145" s="38"/>
      <c r="E145" s="38"/>
      <c r="F145" s="38"/>
    </row>
    <row r="146" spans="4:6" ht="9.75">
      <c r="D146" s="38"/>
      <c r="E146" s="38"/>
      <c r="F146" s="38"/>
    </row>
    <row r="147" spans="4:6" ht="9.75">
      <c r="D147" s="38"/>
      <c r="E147" s="38"/>
      <c r="F147" s="38"/>
    </row>
    <row r="148" spans="4:6" ht="9.75">
      <c r="D148" s="38"/>
      <c r="E148" s="38"/>
      <c r="F148" s="38"/>
    </row>
    <row r="149" spans="4:6" ht="9.75">
      <c r="D149" s="38"/>
      <c r="E149" s="38"/>
      <c r="F149" s="38"/>
    </row>
    <row r="150" spans="4:6" ht="9.75">
      <c r="D150" s="38"/>
      <c r="E150" s="38"/>
      <c r="F150" s="38"/>
    </row>
    <row r="151" spans="4:6" ht="9.75">
      <c r="D151" s="38"/>
      <c r="E151" s="38"/>
      <c r="F151" s="38"/>
    </row>
    <row r="152" spans="4:6" ht="9.75">
      <c r="D152" s="38"/>
      <c r="E152" s="38"/>
      <c r="F152" s="38"/>
    </row>
    <row r="153" spans="4:6" ht="9.75">
      <c r="D153" s="38"/>
      <c r="E153" s="38"/>
      <c r="F153" s="38"/>
    </row>
    <row r="154" spans="4:6" ht="9.75">
      <c r="D154" s="38"/>
      <c r="E154" s="38"/>
      <c r="F154" s="38"/>
    </row>
    <row r="155" spans="4:6" ht="9.75">
      <c r="D155" s="38"/>
      <c r="E155" s="38"/>
      <c r="F155" s="38"/>
    </row>
    <row r="156" spans="4:6" ht="9.75">
      <c r="D156" s="38"/>
      <c r="E156" s="38"/>
      <c r="F156" s="38"/>
    </row>
    <row r="157" spans="4:6" ht="9.75">
      <c r="D157" s="38"/>
      <c r="E157" s="38"/>
      <c r="F157" s="38"/>
    </row>
    <row r="158" spans="4:6" ht="9.75">
      <c r="D158" s="38"/>
      <c r="E158" s="38"/>
      <c r="F158" s="38"/>
    </row>
    <row r="159" spans="4:6" ht="9.75">
      <c r="D159" s="38"/>
      <c r="E159" s="38"/>
      <c r="F159" s="38"/>
    </row>
    <row r="160" spans="4:6" ht="9.75">
      <c r="D160" s="38"/>
      <c r="E160" s="38"/>
      <c r="F160" s="38"/>
    </row>
    <row r="161" spans="4:6" ht="9.75">
      <c r="D161" s="38"/>
      <c r="E161" s="38"/>
      <c r="F161" s="38"/>
    </row>
    <row r="162" spans="4:6" ht="9.75">
      <c r="D162" s="38"/>
      <c r="E162" s="38"/>
      <c r="F162" s="38"/>
    </row>
    <row r="163" spans="4:6" ht="9.75">
      <c r="D163" s="38"/>
      <c r="E163" s="38"/>
      <c r="F163" s="38"/>
    </row>
    <row r="164" spans="4:6" ht="9.75">
      <c r="D164" s="38"/>
      <c r="E164" s="38"/>
      <c r="F164" s="38"/>
    </row>
    <row r="165" spans="4:6" ht="9.75">
      <c r="D165" s="38"/>
      <c r="E165" s="38"/>
      <c r="F165" s="38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338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23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465" t="s">
        <v>143</v>
      </c>
      <c r="B1" s="465"/>
      <c r="C1" s="465"/>
      <c r="D1" s="465"/>
      <c r="E1" s="465"/>
      <c r="F1" s="64"/>
    </row>
    <row r="2" spans="1:6" s="30" customFormat="1" ht="15.75">
      <c r="A2" s="492" t="s">
        <v>249</v>
      </c>
      <c r="B2" s="493"/>
      <c r="C2" s="488" t="s">
        <v>755</v>
      </c>
      <c r="D2" s="489"/>
      <c r="E2" s="490"/>
      <c r="F2" s="135"/>
    </row>
    <row r="3" spans="1:6" ht="15.75">
      <c r="A3" s="463" t="s">
        <v>248</v>
      </c>
      <c r="B3" s="464"/>
      <c r="C3" s="460" t="s">
        <v>756</v>
      </c>
      <c r="D3" s="495"/>
      <c r="E3" s="195"/>
      <c r="F3" s="135"/>
    </row>
    <row r="4" spans="1:5" ht="15.75">
      <c r="A4" s="491" t="s">
        <v>593</v>
      </c>
      <c r="B4" s="491"/>
      <c r="C4" s="400" t="str">
        <f>IF(ISBLANK(Polročná_správa!B12),"  ",Polročná_správa!B12)</f>
        <v>CEMMAC a.s.</v>
      </c>
      <c r="D4" s="278"/>
      <c r="E4" s="279"/>
    </row>
    <row r="5" spans="1:5" ht="15.75">
      <c r="A5" s="491" t="s">
        <v>360</v>
      </c>
      <c r="B5" s="494"/>
      <c r="C5" s="400" t="str">
        <f>IF(ISBLANK(Polročná_správa!E6),"  ",Polročná_správa!E6)</f>
        <v>31412106</v>
      </c>
      <c r="D5" s="278"/>
      <c r="E5" s="279"/>
    </row>
    <row r="7" spans="1:5" ht="27">
      <c r="A7" s="40" t="s">
        <v>239</v>
      </c>
      <c r="B7" s="40" t="s">
        <v>284</v>
      </c>
      <c r="C7" s="41" t="s">
        <v>250</v>
      </c>
      <c r="D7" s="40" t="s">
        <v>378</v>
      </c>
      <c r="E7" s="40" t="s">
        <v>371</v>
      </c>
    </row>
    <row r="8" spans="1:5" ht="9.75">
      <c r="A8" s="42"/>
      <c r="B8" s="111" t="s">
        <v>281</v>
      </c>
      <c r="C8" s="108" t="s">
        <v>462</v>
      </c>
      <c r="D8" s="143">
        <f>D9+D30+D63</f>
        <v>37208306</v>
      </c>
      <c r="E8" s="143">
        <f>E9+E30+E63</f>
        <v>37509754</v>
      </c>
    </row>
    <row r="9" spans="1:5" ht="9.75">
      <c r="A9" s="42" t="s">
        <v>380</v>
      </c>
      <c r="B9" s="43" t="s">
        <v>282</v>
      </c>
      <c r="C9" s="44" t="s">
        <v>464</v>
      </c>
      <c r="D9" s="143">
        <f>D10+D15+D22+D26+D29</f>
        <v>24034080</v>
      </c>
      <c r="E9" s="143">
        <f>E10+E15+E22+E26+E29</f>
        <v>24681429</v>
      </c>
    </row>
    <row r="10" spans="1:5" ht="9.75">
      <c r="A10" s="42" t="s">
        <v>463</v>
      </c>
      <c r="B10" s="43" t="s">
        <v>605</v>
      </c>
      <c r="C10" s="44" t="s">
        <v>465</v>
      </c>
      <c r="D10" s="143">
        <f>SUM(D11:D14)</f>
        <v>16414080</v>
      </c>
      <c r="E10" s="143">
        <f>SUM(E11:E14)</f>
        <v>16414080</v>
      </c>
    </row>
    <row r="11" spans="1:5" ht="9.75">
      <c r="A11" s="112" t="s">
        <v>286</v>
      </c>
      <c r="B11" s="45" t="s">
        <v>258</v>
      </c>
      <c r="C11" s="36" t="s">
        <v>466</v>
      </c>
      <c r="D11" s="68">
        <v>16414080</v>
      </c>
      <c r="E11" s="68">
        <v>16414080</v>
      </c>
    </row>
    <row r="12" spans="1:5" ht="9.75">
      <c r="A12" s="113" t="s">
        <v>252</v>
      </c>
      <c r="B12" s="45" t="s">
        <v>259</v>
      </c>
      <c r="C12" s="36" t="s">
        <v>467</v>
      </c>
      <c r="D12" s="68"/>
      <c r="E12" s="68"/>
    </row>
    <row r="13" spans="1:5" ht="9.75">
      <c r="A13" s="113" t="s">
        <v>427</v>
      </c>
      <c r="B13" s="45" t="s">
        <v>260</v>
      </c>
      <c r="C13" s="36" t="s">
        <v>479</v>
      </c>
      <c r="D13" s="68"/>
      <c r="E13" s="68"/>
    </row>
    <row r="14" spans="1:5" ht="9.75">
      <c r="A14" s="113" t="s">
        <v>429</v>
      </c>
      <c r="B14" s="45" t="s">
        <v>202</v>
      </c>
      <c r="C14" s="36" t="s">
        <v>480</v>
      </c>
      <c r="D14" s="68"/>
      <c r="E14" s="68"/>
    </row>
    <row r="15" spans="1:5" ht="9.75">
      <c r="A15" s="42" t="s">
        <v>478</v>
      </c>
      <c r="B15" s="43" t="s">
        <v>718</v>
      </c>
      <c r="C15" s="44" t="s">
        <v>481</v>
      </c>
      <c r="D15" s="143">
        <f>SUM(D16:D21)</f>
        <v>2898407</v>
      </c>
      <c r="E15" s="143">
        <f>SUM(E16:E21)</f>
        <v>2898407</v>
      </c>
    </row>
    <row r="16" spans="1:5" ht="9.75">
      <c r="A16" s="112" t="s">
        <v>287</v>
      </c>
      <c r="B16" s="45" t="s">
        <v>261</v>
      </c>
      <c r="C16" s="36" t="s">
        <v>482</v>
      </c>
      <c r="D16" s="68">
        <v>2310728</v>
      </c>
      <c r="E16" s="68">
        <v>2310728</v>
      </c>
    </row>
    <row r="17" spans="1:5" ht="9.75">
      <c r="A17" s="113" t="s">
        <v>252</v>
      </c>
      <c r="B17" s="45" t="s">
        <v>540</v>
      </c>
      <c r="C17" s="36" t="s">
        <v>483</v>
      </c>
      <c r="D17" s="68">
        <v>189816</v>
      </c>
      <c r="E17" s="68">
        <v>189816</v>
      </c>
    </row>
    <row r="18" spans="1:5" ht="9.75" customHeight="1">
      <c r="A18" s="113" t="s">
        <v>427</v>
      </c>
      <c r="B18" s="45" t="s">
        <v>541</v>
      </c>
      <c r="C18" s="36" t="s">
        <v>484</v>
      </c>
      <c r="D18" s="68">
        <v>397863</v>
      </c>
      <c r="E18" s="68">
        <v>397863</v>
      </c>
    </row>
    <row r="19" spans="1:5" ht="9.75">
      <c r="A19" s="113" t="s">
        <v>429</v>
      </c>
      <c r="B19" s="45" t="s">
        <v>262</v>
      </c>
      <c r="C19" s="36" t="s">
        <v>485</v>
      </c>
      <c r="D19" s="68"/>
      <c r="E19" s="68"/>
    </row>
    <row r="20" spans="1:5" ht="9.75">
      <c r="A20" s="113" t="s">
        <v>431</v>
      </c>
      <c r="B20" s="45" t="s">
        <v>263</v>
      </c>
      <c r="C20" s="36" t="s">
        <v>487</v>
      </c>
      <c r="D20" s="68"/>
      <c r="E20" s="68"/>
    </row>
    <row r="21" spans="1:5" ht="9.75">
      <c r="A21" s="113" t="s">
        <v>417</v>
      </c>
      <c r="B21" s="45" t="s">
        <v>648</v>
      </c>
      <c r="C21" s="36" t="s">
        <v>488</v>
      </c>
      <c r="D21" s="68"/>
      <c r="E21" s="68"/>
    </row>
    <row r="22" spans="1:5" ht="9.75">
      <c r="A22" s="42" t="s">
        <v>486</v>
      </c>
      <c r="B22" s="43" t="s">
        <v>719</v>
      </c>
      <c r="C22" s="44" t="s">
        <v>489</v>
      </c>
      <c r="D22" s="143">
        <f>SUM(D23:D25)</f>
        <v>3961245</v>
      </c>
      <c r="E22" s="143">
        <f>SUM(E23:E25)</f>
        <v>3961245</v>
      </c>
    </row>
    <row r="23" spans="1:5" ht="9.75">
      <c r="A23" s="112" t="s">
        <v>288</v>
      </c>
      <c r="B23" s="45" t="s">
        <v>264</v>
      </c>
      <c r="C23" s="36" t="s">
        <v>490</v>
      </c>
      <c r="D23" s="68">
        <v>2884954</v>
      </c>
      <c r="E23" s="68">
        <v>2884954</v>
      </c>
    </row>
    <row r="24" spans="1:5" ht="9.75">
      <c r="A24" s="113" t="s">
        <v>252</v>
      </c>
      <c r="B24" s="45" t="s">
        <v>265</v>
      </c>
      <c r="C24" s="36" t="s">
        <v>492</v>
      </c>
      <c r="D24" s="68"/>
      <c r="E24" s="68"/>
    </row>
    <row r="25" spans="1:5" ht="9.75">
      <c r="A25" s="113" t="s">
        <v>427</v>
      </c>
      <c r="B25" s="45" t="s">
        <v>266</v>
      </c>
      <c r="C25" s="36" t="s">
        <v>493</v>
      </c>
      <c r="D25" s="68">
        <v>1076291</v>
      </c>
      <c r="E25" s="159">
        <v>1076291</v>
      </c>
    </row>
    <row r="26" spans="1:5" ht="9.75">
      <c r="A26" s="42" t="s">
        <v>491</v>
      </c>
      <c r="B26" s="43" t="s">
        <v>542</v>
      </c>
      <c r="C26" s="44" t="s">
        <v>494</v>
      </c>
      <c r="D26" s="143">
        <f>SUM(D27:D28)</f>
        <v>23377</v>
      </c>
      <c r="E26" s="143">
        <f>SUM(E27:E28)</f>
        <v>-325952</v>
      </c>
    </row>
    <row r="27" spans="1:5" ht="9.75">
      <c r="A27" s="112" t="s">
        <v>289</v>
      </c>
      <c r="B27" s="45" t="s">
        <v>267</v>
      </c>
      <c r="C27" s="36" t="s">
        <v>496</v>
      </c>
      <c r="D27" s="68">
        <v>23377</v>
      </c>
      <c r="E27" s="68">
        <v>35005</v>
      </c>
    </row>
    <row r="28" spans="1:5" ht="9.75">
      <c r="A28" s="113" t="s">
        <v>252</v>
      </c>
      <c r="B28" s="45" t="s">
        <v>268</v>
      </c>
      <c r="C28" s="36" t="s">
        <v>497</v>
      </c>
      <c r="D28" s="68"/>
      <c r="E28" s="68">
        <v>-360957</v>
      </c>
    </row>
    <row r="29" spans="1:5" ht="9.75">
      <c r="A29" s="42" t="s">
        <v>495</v>
      </c>
      <c r="B29" s="43" t="s">
        <v>128</v>
      </c>
      <c r="C29" s="44" t="s">
        <v>498</v>
      </c>
      <c r="D29" s="143">
        <f>'P2Súvaha- aktíva'!E10-(D10+D15+D22+D26+D30+D63)</f>
        <v>736971</v>
      </c>
      <c r="E29" s="143">
        <f>'P2Súvaha- aktíva'!F10-(E10+E15+E22+E26+E30+E63)</f>
        <v>1733649</v>
      </c>
    </row>
    <row r="30" spans="1:5" ht="9.75">
      <c r="A30" s="42" t="s">
        <v>382</v>
      </c>
      <c r="B30" s="43" t="s">
        <v>283</v>
      </c>
      <c r="C30" s="44" t="s">
        <v>499</v>
      </c>
      <c r="D30" s="143">
        <f>D31+D36+D48+D59+D60</f>
        <v>11576373</v>
      </c>
      <c r="E30" s="143">
        <f>E31+E36+E48+E59+E60</f>
        <v>12700581</v>
      </c>
    </row>
    <row r="31" spans="1:7" ht="9.75">
      <c r="A31" s="42" t="s">
        <v>384</v>
      </c>
      <c r="B31" s="43" t="s">
        <v>62</v>
      </c>
      <c r="C31" s="44" t="s">
        <v>500</v>
      </c>
      <c r="D31" s="143">
        <f>SUM(D32:D35)</f>
        <v>282537</v>
      </c>
      <c r="E31" s="143">
        <f>SUM(E32:E35)</f>
        <v>2071667</v>
      </c>
      <c r="G31" s="109"/>
    </row>
    <row r="32" spans="1:5" ht="9.75">
      <c r="A32" s="112" t="s">
        <v>251</v>
      </c>
      <c r="B32" s="45" t="s">
        <v>129</v>
      </c>
      <c r="C32" s="36" t="s">
        <v>501</v>
      </c>
      <c r="D32" s="68">
        <v>44260</v>
      </c>
      <c r="E32" s="68">
        <v>44260</v>
      </c>
    </row>
    <row r="33" spans="1:7" ht="9.75">
      <c r="A33" s="113" t="s">
        <v>252</v>
      </c>
      <c r="B33" s="45" t="s">
        <v>130</v>
      </c>
      <c r="C33" s="36" t="s">
        <v>503</v>
      </c>
      <c r="D33" s="68">
        <v>181531</v>
      </c>
      <c r="E33" s="68">
        <v>1929786</v>
      </c>
      <c r="G33" s="109"/>
    </row>
    <row r="34" spans="1:5" ht="9.75">
      <c r="A34" s="113" t="s">
        <v>427</v>
      </c>
      <c r="B34" s="45" t="s">
        <v>269</v>
      </c>
      <c r="C34" s="36" t="s">
        <v>504</v>
      </c>
      <c r="D34" s="68">
        <v>22628</v>
      </c>
      <c r="E34" s="159">
        <v>22628</v>
      </c>
    </row>
    <row r="35" spans="1:5" ht="9.75">
      <c r="A35" s="113" t="s">
        <v>429</v>
      </c>
      <c r="B35" s="45" t="s">
        <v>131</v>
      </c>
      <c r="C35" s="36" t="s">
        <v>505</v>
      </c>
      <c r="D35" s="68">
        <v>34118</v>
      </c>
      <c r="E35" s="159">
        <v>74993</v>
      </c>
    </row>
    <row r="36" spans="1:5" ht="9.75">
      <c r="A36" s="42" t="s">
        <v>502</v>
      </c>
      <c r="B36" s="43" t="s">
        <v>720</v>
      </c>
      <c r="C36" s="44" t="s">
        <v>506</v>
      </c>
      <c r="D36" s="143">
        <f>SUM(D37:D47)</f>
        <v>1443005</v>
      </c>
      <c r="E36" s="143">
        <f>SUM(E37:E47)</f>
        <v>1445277</v>
      </c>
    </row>
    <row r="37" spans="1:5" ht="9.75">
      <c r="A37" s="112" t="s">
        <v>255</v>
      </c>
      <c r="B37" s="45" t="s">
        <v>270</v>
      </c>
      <c r="C37" s="36" t="s">
        <v>507</v>
      </c>
      <c r="D37" s="68"/>
      <c r="E37" s="68"/>
    </row>
    <row r="38" spans="1:5" ht="9.75">
      <c r="A38" s="113" t="s">
        <v>252</v>
      </c>
      <c r="B38" s="45" t="s">
        <v>55</v>
      </c>
      <c r="C38" s="36" t="s">
        <v>508</v>
      </c>
      <c r="D38" s="68"/>
      <c r="E38" s="68"/>
    </row>
    <row r="39" spans="1:5" ht="9.75">
      <c r="A39" s="113" t="s">
        <v>427</v>
      </c>
      <c r="B39" s="45" t="s">
        <v>271</v>
      </c>
      <c r="C39" s="36" t="s">
        <v>509</v>
      </c>
      <c r="D39" s="68"/>
      <c r="E39" s="68"/>
    </row>
    <row r="40" spans="1:5" ht="19.5">
      <c r="A40" s="113" t="s">
        <v>429</v>
      </c>
      <c r="B40" s="45" t="s">
        <v>649</v>
      </c>
      <c r="C40" s="36" t="s">
        <v>510</v>
      </c>
      <c r="D40" s="68"/>
      <c r="E40" s="68"/>
    </row>
    <row r="41" spans="1:5" ht="9.75">
      <c r="A41" s="113" t="s">
        <v>431</v>
      </c>
      <c r="B41" s="45" t="s">
        <v>543</v>
      </c>
      <c r="C41" s="36" t="s">
        <v>511</v>
      </c>
      <c r="D41" s="68"/>
      <c r="E41" s="68"/>
    </row>
    <row r="42" spans="1:5" ht="9.75">
      <c r="A42" s="113" t="s">
        <v>417</v>
      </c>
      <c r="B42" s="45" t="s">
        <v>272</v>
      </c>
      <c r="C42" s="36" t="s">
        <v>512</v>
      </c>
      <c r="D42" s="68"/>
      <c r="E42" s="68"/>
    </row>
    <row r="43" spans="1:5" ht="9.75">
      <c r="A43" s="113" t="s">
        <v>419</v>
      </c>
      <c r="B43" s="45" t="s">
        <v>544</v>
      </c>
      <c r="C43" s="36" t="s">
        <v>513</v>
      </c>
      <c r="D43" s="68"/>
      <c r="E43" s="68"/>
    </row>
    <row r="44" spans="1:5" ht="9.75">
      <c r="A44" s="113" t="s">
        <v>253</v>
      </c>
      <c r="B44" s="45" t="s">
        <v>545</v>
      </c>
      <c r="C44" s="36" t="s">
        <v>514</v>
      </c>
      <c r="D44" s="68"/>
      <c r="E44" s="68"/>
    </row>
    <row r="45" spans="1:5" ht="9.75">
      <c r="A45" s="113" t="s">
        <v>254</v>
      </c>
      <c r="B45" s="45" t="s">
        <v>273</v>
      </c>
      <c r="C45" s="36" t="s">
        <v>515</v>
      </c>
      <c r="D45" s="68">
        <v>8982</v>
      </c>
      <c r="E45" s="68">
        <v>11254</v>
      </c>
    </row>
    <row r="46" spans="1:5" ht="9.75">
      <c r="A46" s="113" t="s">
        <v>285</v>
      </c>
      <c r="B46" s="45" t="s">
        <v>546</v>
      </c>
      <c r="C46" s="36" t="s">
        <v>516</v>
      </c>
      <c r="D46" s="68"/>
      <c r="E46" s="68"/>
    </row>
    <row r="47" spans="1:5" ht="9.75">
      <c r="A47" s="113" t="s">
        <v>63</v>
      </c>
      <c r="B47" s="45" t="s">
        <v>274</v>
      </c>
      <c r="C47" s="36" t="s">
        <v>517</v>
      </c>
      <c r="D47" s="68">
        <v>1434023</v>
      </c>
      <c r="E47" s="68">
        <v>1434023</v>
      </c>
    </row>
    <row r="48" spans="1:5" ht="9.75">
      <c r="A48" s="42" t="s">
        <v>410</v>
      </c>
      <c r="B48" s="43" t="s">
        <v>68</v>
      </c>
      <c r="C48" s="44" t="s">
        <v>518</v>
      </c>
      <c r="D48" s="143">
        <f>SUM(D49:D58)</f>
        <v>4350831</v>
      </c>
      <c r="E48" s="143">
        <f>SUM(E49:E58)</f>
        <v>3683637</v>
      </c>
    </row>
    <row r="49" spans="1:5" ht="9.75">
      <c r="A49" s="112" t="s">
        <v>290</v>
      </c>
      <c r="B49" s="45" t="s">
        <v>547</v>
      </c>
      <c r="C49" s="36" t="s">
        <v>519</v>
      </c>
      <c r="D49" s="68">
        <v>2355347</v>
      </c>
      <c r="E49" s="68">
        <v>2900896</v>
      </c>
    </row>
    <row r="50" spans="1:5" ht="9.75">
      <c r="A50" s="113" t="s">
        <v>252</v>
      </c>
      <c r="B50" s="45" t="s">
        <v>55</v>
      </c>
      <c r="C50" s="36" t="s">
        <v>520</v>
      </c>
      <c r="D50" s="68"/>
      <c r="E50" s="68"/>
    </row>
    <row r="51" spans="1:5" ht="9.75">
      <c r="A51" s="113" t="s">
        <v>427</v>
      </c>
      <c r="B51" s="45" t="s">
        <v>275</v>
      </c>
      <c r="C51" s="36" t="s">
        <v>521</v>
      </c>
      <c r="D51" s="68"/>
      <c r="E51" s="68">
        <v>30464</v>
      </c>
    </row>
    <row r="52" spans="1:5" ht="19.5">
      <c r="A52" s="113" t="s">
        <v>429</v>
      </c>
      <c r="B52" s="45" t="s">
        <v>650</v>
      </c>
      <c r="C52" s="36" t="s">
        <v>522</v>
      </c>
      <c r="D52" s="68"/>
      <c r="E52" s="68"/>
    </row>
    <row r="53" spans="1:5" ht="9.75">
      <c r="A53" s="113" t="s">
        <v>431</v>
      </c>
      <c r="B53" s="45" t="s">
        <v>276</v>
      </c>
      <c r="C53" s="36" t="s">
        <v>523</v>
      </c>
      <c r="D53" s="68"/>
      <c r="E53" s="68"/>
    </row>
    <row r="54" spans="1:5" ht="9.75">
      <c r="A54" s="113" t="s">
        <v>417</v>
      </c>
      <c r="B54" s="45" t="s">
        <v>277</v>
      </c>
      <c r="C54" s="36" t="s">
        <v>525</v>
      </c>
      <c r="D54" s="68">
        <v>1398110</v>
      </c>
      <c r="E54" s="68">
        <v>13905</v>
      </c>
    </row>
    <row r="55" spans="1:5" ht="9.75">
      <c r="A55" s="113" t="s">
        <v>419</v>
      </c>
      <c r="B55" s="45" t="s">
        <v>278</v>
      </c>
      <c r="C55" s="36" t="s">
        <v>526</v>
      </c>
      <c r="D55" s="68">
        <v>157077</v>
      </c>
      <c r="E55" s="68">
        <v>186952</v>
      </c>
    </row>
    <row r="56" spans="1:5" ht="9.75">
      <c r="A56" s="113" t="s">
        <v>253</v>
      </c>
      <c r="B56" s="45" t="s">
        <v>654</v>
      </c>
      <c r="C56" s="36" t="s">
        <v>527</v>
      </c>
      <c r="D56" s="68">
        <v>100080</v>
      </c>
      <c r="E56" s="68">
        <v>122746</v>
      </c>
    </row>
    <row r="57" spans="1:5" ht="9.75">
      <c r="A57" s="113" t="s">
        <v>254</v>
      </c>
      <c r="B57" s="45" t="s">
        <v>279</v>
      </c>
      <c r="C57" s="36" t="s">
        <v>528</v>
      </c>
      <c r="D57" s="68">
        <v>333776</v>
      </c>
      <c r="E57" s="68">
        <v>418317</v>
      </c>
    </row>
    <row r="58" spans="1:5" ht="9.75">
      <c r="A58" s="113" t="s">
        <v>285</v>
      </c>
      <c r="B58" s="45" t="s">
        <v>548</v>
      </c>
      <c r="C58" s="36" t="s">
        <v>132</v>
      </c>
      <c r="D58" s="68">
        <v>6441</v>
      </c>
      <c r="E58" s="68">
        <v>10357</v>
      </c>
    </row>
    <row r="59" spans="1:5" ht="9.75">
      <c r="A59" s="42" t="s">
        <v>524</v>
      </c>
      <c r="B59" s="43" t="s">
        <v>550</v>
      </c>
      <c r="C59" s="44" t="s">
        <v>529</v>
      </c>
      <c r="D59" s="142"/>
      <c r="E59" s="142"/>
    </row>
    <row r="60" spans="1:5" ht="9.75">
      <c r="A60" s="42" t="s">
        <v>133</v>
      </c>
      <c r="B60" s="43" t="s">
        <v>134</v>
      </c>
      <c r="C60" s="44" t="s">
        <v>530</v>
      </c>
      <c r="D60" s="143">
        <f>SUM(D61:D62)</f>
        <v>5500000</v>
      </c>
      <c r="E60" s="143">
        <f>SUM(E61:E62)</f>
        <v>5500000</v>
      </c>
    </row>
    <row r="61" spans="1:5" ht="9.75">
      <c r="A61" s="112" t="s">
        <v>135</v>
      </c>
      <c r="B61" s="45" t="s">
        <v>549</v>
      </c>
      <c r="C61" s="36" t="s">
        <v>64</v>
      </c>
      <c r="D61" s="68">
        <v>5500000</v>
      </c>
      <c r="E61" s="68">
        <v>5500000</v>
      </c>
    </row>
    <row r="62" spans="1:5" ht="9.75">
      <c r="A62" s="113" t="s">
        <v>252</v>
      </c>
      <c r="B62" s="45" t="s">
        <v>280</v>
      </c>
      <c r="C62" s="36" t="s">
        <v>138</v>
      </c>
      <c r="D62" s="68"/>
      <c r="E62" s="68"/>
    </row>
    <row r="63" spans="1:5" ht="9.75">
      <c r="A63" s="42" t="s">
        <v>422</v>
      </c>
      <c r="B63" s="43" t="s">
        <v>59</v>
      </c>
      <c r="C63" s="46">
        <v>121</v>
      </c>
      <c r="D63" s="143">
        <f>SUM(D64:D67)</f>
        <v>1597853</v>
      </c>
      <c r="E63" s="143">
        <f>SUM(E64:E67)</f>
        <v>127744</v>
      </c>
    </row>
    <row r="64" spans="1:5" ht="9.75">
      <c r="A64" s="112" t="s">
        <v>65</v>
      </c>
      <c r="B64" s="45" t="s">
        <v>139</v>
      </c>
      <c r="C64" s="36" t="s">
        <v>136</v>
      </c>
      <c r="D64" s="68"/>
      <c r="E64" s="68"/>
    </row>
    <row r="65" spans="1:5" ht="9.75">
      <c r="A65" s="56" t="s">
        <v>252</v>
      </c>
      <c r="B65" s="45" t="s">
        <v>140</v>
      </c>
      <c r="C65" s="36" t="s">
        <v>137</v>
      </c>
      <c r="D65" s="68"/>
      <c r="E65" s="68"/>
    </row>
    <row r="66" spans="1:5" ht="9.75">
      <c r="A66" s="56" t="s">
        <v>427</v>
      </c>
      <c r="B66" s="45" t="s">
        <v>141</v>
      </c>
      <c r="C66" s="36" t="s">
        <v>66</v>
      </c>
      <c r="D66" s="68"/>
      <c r="E66" s="68"/>
    </row>
    <row r="67" spans="1:5" ht="9.75">
      <c r="A67" s="56" t="s">
        <v>429</v>
      </c>
      <c r="B67" s="45" t="s">
        <v>142</v>
      </c>
      <c r="C67" s="36" t="s">
        <v>67</v>
      </c>
      <c r="D67" s="68">
        <v>1597853</v>
      </c>
      <c r="E67" s="68">
        <v>127744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zoomScalePageLayoutView="0" workbookViewId="0" topLeftCell="A68">
      <selection activeCell="D107" sqref="D107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65" t="s">
        <v>144</v>
      </c>
      <c r="B1" s="465"/>
      <c r="C1" s="465"/>
      <c r="D1" s="465"/>
      <c r="E1" s="465"/>
      <c r="F1" s="465"/>
      <c r="G1" s="465"/>
    </row>
    <row r="2" spans="1:7" s="30" customFormat="1" ht="15.75">
      <c r="A2" s="463" t="s">
        <v>249</v>
      </c>
      <c r="B2" s="464"/>
      <c r="C2" s="460" t="s">
        <v>757</v>
      </c>
      <c r="D2" s="506"/>
      <c r="E2" s="506"/>
      <c r="F2" s="506"/>
      <c r="G2" s="507"/>
    </row>
    <row r="3" spans="1:7" s="31" customFormat="1" ht="15.75">
      <c r="A3" s="463" t="s">
        <v>248</v>
      </c>
      <c r="B3" s="464"/>
      <c r="C3" s="460" t="s">
        <v>751</v>
      </c>
      <c r="D3" s="506"/>
      <c r="E3" s="506"/>
      <c r="F3" s="506"/>
      <c r="G3" s="507"/>
    </row>
    <row r="4" spans="1:7" s="31" customFormat="1" ht="16.5" customHeight="1">
      <c r="A4" s="491" t="s">
        <v>593</v>
      </c>
      <c r="B4" s="491"/>
      <c r="C4" s="400" t="str">
        <f>IF(ISBLANK(Polročná_správa!B12),"  ",Polročná_správa!B12)</f>
        <v>CEMMAC a.s.</v>
      </c>
      <c r="D4" s="504"/>
      <c r="E4" s="504"/>
      <c r="F4" s="504"/>
      <c r="G4" s="505"/>
    </row>
    <row r="5" spans="1:7" s="31" customFormat="1" ht="15.75">
      <c r="A5" s="491" t="s">
        <v>360</v>
      </c>
      <c r="B5" s="494"/>
      <c r="C5" s="400" t="str">
        <f>IF(ISBLANK(Polročná_správa!E6),"  ",Polročná_správa!E6)</f>
        <v>31412106</v>
      </c>
      <c r="D5" s="278"/>
      <c r="E5" s="278"/>
      <c r="F5" s="278"/>
      <c r="G5" s="279"/>
    </row>
    <row r="7" spans="1:7" ht="9.75">
      <c r="A7" s="469" t="s">
        <v>239</v>
      </c>
      <c r="B7" s="469" t="s">
        <v>344</v>
      </c>
      <c r="C7" s="469" t="s">
        <v>250</v>
      </c>
      <c r="D7" s="498" t="s">
        <v>145</v>
      </c>
      <c r="E7" s="498"/>
      <c r="F7" s="81"/>
      <c r="G7" s="496" t="s">
        <v>716</v>
      </c>
    </row>
    <row r="8" spans="1:7" ht="29.25">
      <c r="A8" s="503"/>
      <c r="B8" s="503"/>
      <c r="C8" s="503"/>
      <c r="D8" s="49" t="s">
        <v>146</v>
      </c>
      <c r="E8" s="49" t="s">
        <v>191</v>
      </c>
      <c r="F8" s="81"/>
      <c r="G8" s="497"/>
    </row>
    <row r="9" spans="1:7" ht="19.5">
      <c r="A9" s="497"/>
      <c r="B9" s="497"/>
      <c r="C9" s="497"/>
      <c r="D9" s="49" t="s">
        <v>147</v>
      </c>
      <c r="E9" s="49" t="s">
        <v>192</v>
      </c>
      <c r="F9" s="81"/>
      <c r="G9" s="496" t="s">
        <v>717</v>
      </c>
    </row>
    <row r="10" spans="1:7" ht="9.75">
      <c r="A10" s="471"/>
      <c r="B10" s="471"/>
      <c r="C10" s="471"/>
      <c r="D10" s="49" t="s">
        <v>148</v>
      </c>
      <c r="E10" s="49" t="s">
        <v>148</v>
      </c>
      <c r="F10" s="81"/>
      <c r="G10" s="520"/>
    </row>
    <row r="11" spans="1:7" ht="9.75">
      <c r="A11" s="501" t="s">
        <v>566</v>
      </c>
      <c r="B11" s="499" t="s">
        <v>291</v>
      </c>
      <c r="C11" s="501" t="s">
        <v>531</v>
      </c>
      <c r="D11" s="68"/>
      <c r="E11" s="68"/>
      <c r="F11" s="145"/>
      <c r="G11" s="450"/>
    </row>
    <row r="12" spans="1:7" ht="9.75">
      <c r="A12" s="502"/>
      <c r="B12" s="500"/>
      <c r="C12" s="502"/>
      <c r="D12" s="68"/>
      <c r="E12" s="68"/>
      <c r="F12" s="145"/>
      <c r="G12" s="451"/>
    </row>
    <row r="13" spans="1:7" ht="9.75">
      <c r="A13" s="508" t="s">
        <v>380</v>
      </c>
      <c r="B13" s="499" t="s">
        <v>292</v>
      </c>
      <c r="C13" s="501" t="s">
        <v>532</v>
      </c>
      <c r="D13" s="68"/>
      <c r="E13" s="68"/>
      <c r="F13" s="145"/>
      <c r="G13" s="450"/>
    </row>
    <row r="14" spans="1:7" ht="9.75">
      <c r="A14" s="509"/>
      <c r="B14" s="500"/>
      <c r="C14" s="502"/>
      <c r="D14" s="68"/>
      <c r="E14" s="68"/>
      <c r="F14" s="145"/>
      <c r="G14" s="451"/>
    </row>
    <row r="15" spans="1:7" s="110" customFormat="1" ht="9">
      <c r="A15" s="510" t="s">
        <v>533</v>
      </c>
      <c r="B15" s="512" t="s">
        <v>325</v>
      </c>
      <c r="C15" s="510" t="s">
        <v>534</v>
      </c>
      <c r="D15" s="143">
        <f>D11-D13</f>
        <v>0</v>
      </c>
      <c r="E15" s="143">
        <f>E11-E13</f>
        <v>0</v>
      </c>
      <c r="F15" s="146"/>
      <c r="G15" s="478">
        <v>0</v>
      </c>
    </row>
    <row r="16" spans="1:7" s="110" customFormat="1" ht="9">
      <c r="A16" s="511"/>
      <c r="B16" s="513"/>
      <c r="C16" s="511"/>
      <c r="D16" s="143">
        <f>D12-D14</f>
        <v>0</v>
      </c>
      <c r="E16" s="143">
        <f>E12-E14</f>
        <v>0</v>
      </c>
      <c r="F16" s="146"/>
      <c r="G16" s="479"/>
    </row>
    <row r="17" spans="1:7" ht="9.75">
      <c r="A17" s="510" t="s">
        <v>334</v>
      </c>
      <c r="B17" s="512" t="s">
        <v>326</v>
      </c>
      <c r="C17" s="510" t="s">
        <v>535</v>
      </c>
      <c r="D17" s="143">
        <f>SUM(D19+D21+D23)</f>
        <v>14532894</v>
      </c>
      <c r="E17" s="143">
        <f>SUM(E19+E21+E23)</f>
        <v>14000375</v>
      </c>
      <c r="F17" s="146"/>
      <c r="G17" s="478">
        <f>SUM(G19+G21+G23)</f>
        <v>16147480</v>
      </c>
    </row>
    <row r="18" spans="1:7" ht="9.75">
      <c r="A18" s="511"/>
      <c r="B18" s="513"/>
      <c r="C18" s="511"/>
      <c r="D18" s="143">
        <f>SUM(D20+D22+D24)</f>
        <v>0</v>
      </c>
      <c r="E18" s="143">
        <f>SUM(E20+E22+E24)</f>
        <v>0</v>
      </c>
      <c r="F18" s="146"/>
      <c r="G18" s="479"/>
    </row>
    <row r="19" spans="1:7" ht="9.75">
      <c r="A19" s="501" t="s">
        <v>149</v>
      </c>
      <c r="B19" s="499" t="s">
        <v>293</v>
      </c>
      <c r="C19" s="501" t="s">
        <v>555</v>
      </c>
      <c r="D19" s="68">
        <v>14624990</v>
      </c>
      <c r="E19" s="68">
        <v>14923121</v>
      </c>
      <c r="F19" s="145"/>
      <c r="G19" s="450">
        <v>16252702</v>
      </c>
    </row>
    <row r="20" spans="1:7" ht="9.75">
      <c r="A20" s="514"/>
      <c r="B20" s="500"/>
      <c r="C20" s="502"/>
      <c r="D20" s="68"/>
      <c r="E20" s="68"/>
      <c r="F20" s="145"/>
      <c r="G20" s="451"/>
    </row>
    <row r="21" spans="1:7" ht="9.75">
      <c r="A21" s="501" t="s">
        <v>252</v>
      </c>
      <c r="B21" s="499" t="s">
        <v>294</v>
      </c>
      <c r="C21" s="501" t="s">
        <v>556</v>
      </c>
      <c r="D21" s="68">
        <v>-92096</v>
      </c>
      <c r="E21" s="68">
        <v>-979185</v>
      </c>
      <c r="F21" s="145"/>
      <c r="G21" s="450">
        <v>-110172</v>
      </c>
    </row>
    <row r="22" spans="1:7" ht="9.75">
      <c r="A22" s="502"/>
      <c r="B22" s="500"/>
      <c r="C22" s="502"/>
      <c r="D22" s="68"/>
      <c r="E22" s="68"/>
      <c r="F22" s="145"/>
      <c r="G22" s="451"/>
    </row>
    <row r="23" spans="1:7" ht="9.75">
      <c r="A23" s="501" t="s">
        <v>427</v>
      </c>
      <c r="B23" s="499" t="s">
        <v>295</v>
      </c>
      <c r="C23" s="501" t="s">
        <v>557</v>
      </c>
      <c r="D23" s="68">
        <v>0</v>
      </c>
      <c r="E23" s="68">
        <v>56439</v>
      </c>
      <c r="F23" s="145"/>
      <c r="G23" s="450">
        <v>4950</v>
      </c>
    </row>
    <row r="24" spans="1:7" ht="9.75">
      <c r="A24" s="502"/>
      <c r="B24" s="500"/>
      <c r="C24" s="502"/>
      <c r="D24" s="68"/>
      <c r="E24" s="68"/>
      <c r="F24" s="145"/>
      <c r="G24" s="451"/>
    </row>
    <row r="25" spans="1:7" ht="9.75">
      <c r="A25" s="515" t="s">
        <v>382</v>
      </c>
      <c r="B25" s="512" t="s">
        <v>327</v>
      </c>
      <c r="C25" s="510" t="s">
        <v>558</v>
      </c>
      <c r="D25" s="143">
        <f>SUM(D27+D29)</f>
        <v>10309245</v>
      </c>
      <c r="E25" s="143">
        <f>SUM(E27+E29)</f>
        <v>10533029</v>
      </c>
      <c r="F25" s="146"/>
      <c r="G25" s="478">
        <f>SUM(G27+G29)</f>
        <v>9952044</v>
      </c>
    </row>
    <row r="26" spans="1:7" ht="9.75">
      <c r="A26" s="516"/>
      <c r="B26" s="513"/>
      <c r="C26" s="511"/>
      <c r="D26" s="143">
        <f>SUM(D28+D30)</f>
        <v>0</v>
      </c>
      <c r="E26" s="143">
        <f>SUM(E28+E30)</f>
        <v>0</v>
      </c>
      <c r="F26" s="146"/>
      <c r="G26" s="479"/>
    </row>
    <row r="27" spans="1:7" ht="9.75" customHeight="1">
      <c r="A27" s="508" t="s">
        <v>613</v>
      </c>
      <c r="B27" s="499" t="s">
        <v>296</v>
      </c>
      <c r="C27" s="501" t="s">
        <v>559</v>
      </c>
      <c r="D27" s="68">
        <v>8139077</v>
      </c>
      <c r="E27" s="68">
        <v>8102745</v>
      </c>
      <c r="F27" s="145"/>
      <c r="G27" s="450">
        <v>8163784</v>
      </c>
    </row>
    <row r="28" spans="1:7" ht="9.75" customHeight="1">
      <c r="A28" s="517"/>
      <c r="B28" s="500"/>
      <c r="C28" s="502"/>
      <c r="D28" s="68"/>
      <c r="E28" s="68"/>
      <c r="F28" s="145"/>
      <c r="G28" s="451"/>
    </row>
    <row r="29" spans="1:7" ht="9.75">
      <c r="A29" s="501" t="s">
        <v>252</v>
      </c>
      <c r="B29" s="499" t="s">
        <v>297</v>
      </c>
      <c r="C29" s="501">
        <v>10</v>
      </c>
      <c r="D29" s="68">
        <v>2170168</v>
      </c>
      <c r="E29" s="68">
        <v>2430284</v>
      </c>
      <c r="F29" s="145"/>
      <c r="G29" s="450">
        <v>1788260</v>
      </c>
    </row>
    <row r="30" spans="1:7" ht="9.75">
      <c r="A30" s="514"/>
      <c r="B30" s="500"/>
      <c r="C30" s="502"/>
      <c r="D30" s="68"/>
      <c r="E30" s="68"/>
      <c r="F30" s="145"/>
      <c r="G30" s="451"/>
    </row>
    <row r="31" spans="1:7" ht="9.75">
      <c r="A31" s="515" t="s">
        <v>533</v>
      </c>
      <c r="B31" s="512" t="s">
        <v>328</v>
      </c>
      <c r="C31" s="510">
        <v>11</v>
      </c>
      <c r="D31" s="143">
        <f>D15+D17-D25</f>
        <v>4223649</v>
      </c>
      <c r="E31" s="143">
        <f>E15+E17-E25</f>
        <v>3467346</v>
      </c>
      <c r="F31" s="146"/>
      <c r="G31" s="478">
        <f>G15+G17-G25</f>
        <v>6195436</v>
      </c>
    </row>
    <row r="32" spans="1:7" ht="9.75">
      <c r="A32" s="516"/>
      <c r="B32" s="513"/>
      <c r="C32" s="511"/>
      <c r="D32" s="143">
        <f>D16+D18-D26</f>
        <v>0</v>
      </c>
      <c r="E32" s="143">
        <f>E16+E18-E26</f>
        <v>0</v>
      </c>
      <c r="F32" s="146"/>
      <c r="G32" s="479"/>
    </row>
    <row r="33" spans="1:7" ht="9.75">
      <c r="A33" s="508" t="s">
        <v>422</v>
      </c>
      <c r="B33" s="499" t="s">
        <v>333</v>
      </c>
      <c r="C33" s="501">
        <v>12</v>
      </c>
      <c r="D33" s="147">
        <v>1879258</v>
      </c>
      <c r="E33" s="147">
        <v>2286288</v>
      </c>
      <c r="F33" s="146"/>
      <c r="G33" s="450">
        <v>2028144</v>
      </c>
    </row>
    <row r="34" spans="1:7" ht="9.75">
      <c r="A34" s="517"/>
      <c r="B34" s="500"/>
      <c r="C34" s="502"/>
      <c r="D34" s="147"/>
      <c r="E34" s="147"/>
      <c r="F34" s="146"/>
      <c r="G34" s="451"/>
    </row>
    <row r="35" spans="1:7" ht="9.75">
      <c r="A35" s="508" t="s">
        <v>150</v>
      </c>
      <c r="B35" s="499" t="s">
        <v>298</v>
      </c>
      <c r="C35" s="501">
        <v>13</v>
      </c>
      <c r="D35" s="68">
        <v>1353166</v>
      </c>
      <c r="E35" s="68">
        <v>1609838</v>
      </c>
      <c r="F35" s="145"/>
      <c r="G35" s="450">
        <v>1452160</v>
      </c>
    </row>
    <row r="36" spans="1:7" ht="9.75">
      <c r="A36" s="517"/>
      <c r="B36" s="500"/>
      <c r="C36" s="502"/>
      <c r="D36" s="68"/>
      <c r="E36" s="68"/>
      <c r="F36" s="145"/>
      <c r="G36" s="451"/>
    </row>
    <row r="37" spans="1:7" ht="9.75">
      <c r="A37" s="501" t="s">
        <v>252</v>
      </c>
      <c r="B37" s="499" t="s">
        <v>299</v>
      </c>
      <c r="C37" s="501">
        <v>14</v>
      </c>
      <c r="D37" s="68">
        <v>0</v>
      </c>
      <c r="E37" s="68">
        <v>0</v>
      </c>
      <c r="F37" s="145"/>
      <c r="G37" s="450">
        <v>0</v>
      </c>
    </row>
    <row r="38" spans="1:7" ht="9.75">
      <c r="A38" s="514"/>
      <c r="B38" s="500"/>
      <c r="C38" s="502"/>
      <c r="D38" s="68"/>
      <c r="E38" s="68"/>
      <c r="F38" s="145"/>
      <c r="G38" s="451"/>
    </row>
    <row r="39" spans="1:7" ht="9.75">
      <c r="A39" s="501" t="s">
        <v>427</v>
      </c>
      <c r="B39" s="499" t="s">
        <v>652</v>
      </c>
      <c r="C39" s="501">
        <v>15</v>
      </c>
      <c r="D39" s="68">
        <v>455716</v>
      </c>
      <c r="E39" s="68">
        <v>533283</v>
      </c>
      <c r="F39" s="145"/>
      <c r="G39" s="450">
        <v>485183</v>
      </c>
    </row>
    <row r="40" spans="1:7" ht="9.75">
      <c r="A40" s="514"/>
      <c r="B40" s="500"/>
      <c r="C40" s="502"/>
      <c r="D40" s="68"/>
      <c r="E40" s="68"/>
      <c r="F40" s="145"/>
      <c r="G40" s="451"/>
    </row>
    <row r="41" spans="1:7" ht="9.75">
      <c r="A41" s="501" t="s">
        <v>429</v>
      </c>
      <c r="B41" s="499" t="s">
        <v>300</v>
      </c>
      <c r="C41" s="501">
        <v>16</v>
      </c>
      <c r="D41" s="68">
        <v>70376</v>
      </c>
      <c r="E41" s="68">
        <v>143167</v>
      </c>
      <c r="F41" s="145"/>
      <c r="G41" s="450">
        <v>90801</v>
      </c>
    </row>
    <row r="42" spans="1:7" ht="9.75">
      <c r="A42" s="514"/>
      <c r="B42" s="500"/>
      <c r="C42" s="502"/>
      <c r="D42" s="68"/>
      <c r="E42" s="68"/>
      <c r="F42" s="145"/>
      <c r="G42" s="451"/>
    </row>
    <row r="43" spans="1:7" ht="9.75">
      <c r="A43" s="508" t="s">
        <v>457</v>
      </c>
      <c r="B43" s="499" t="s">
        <v>301</v>
      </c>
      <c r="C43" s="501">
        <v>17</v>
      </c>
      <c r="D43" s="68">
        <v>140291</v>
      </c>
      <c r="E43" s="68">
        <v>141274</v>
      </c>
      <c r="F43" s="145"/>
      <c r="G43" s="450">
        <v>183014</v>
      </c>
    </row>
    <row r="44" spans="1:7" ht="9.75">
      <c r="A44" s="517"/>
      <c r="B44" s="500"/>
      <c r="C44" s="502"/>
      <c r="D44" s="68"/>
      <c r="E44" s="68"/>
      <c r="F44" s="145"/>
      <c r="G44" s="451"/>
    </row>
    <row r="45" spans="1:7" ht="9.75">
      <c r="A45" s="508" t="s">
        <v>562</v>
      </c>
      <c r="B45" s="499" t="s">
        <v>659</v>
      </c>
      <c r="C45" s="501">
        <v>18</v>
      </c>
      <c r="D45" s="68">
        <v>1244952</v>
      </c>
      <c r="E45" s="68">
        <v>1363449</v>
      </c>
      <c r="F45" s="145"/>
      <c r="G45" s="450">
        <v>1146558</v>
      </c>
    </row>
    <row r="46" spans="1:7" ht="9.75">
      <c r="A46" s="517"/>
      <c r="B46" s="500"/>
      <c r="C46" s="502"/>
      <c r="D46" s="68"/>
      <c r="E46" s="68"/>
      <c r="F46" s="145"/>
      <c r="G46" s="451"/>
    </row>
    <row r="47" spans="1:7" ht="9.75">
      <c r="A47" s="501" t="s">
        <v>335</v>
      </c>
      <c r="B47" s="499" t="s">
        <v>302</v>
      </c>
      <c r="C47" s="501">
        <v>19</v>
      </c>
      <c r="D47" s="68">
        <v>146369</v>
      </c>
      <c r="E47" s="68">
        <v>125235</v>
      </c>
      <c r="F47" s="145"/>
      <c r="G47" s="450">
        <v>135987</v>
      </c>
    </row>
    <row r="48" spans="1:7" ht="9.75">
      <c r="A48" s="514"/>
      <c r="B48" s="500"/>
      <c r="C48" s="502"/>
      <c r="D48" s="68"/>
      <c r="E48" s="68"/>
      <c r="F48" s="145"/>
      <c r="G48" s="451"/>
    </row>
    <row r="49" spans="1:7" ht="9.75">
      <c r="A49" s="508" t="s">
        <v>563</v>
      </c>
      <c r="B49" s="499" t="s">
        <v>303</v>
      </c>
      <c r="C49" s="501">
        <v>20</v>
      </c>
      <c r="D49" s="68">
        <v>101160</v>
      </c>
      <c r="E49" s="68">
        <v>116022</v>
      </c>
      <c r="F49" s="145"/>
      <c r="G49" s="450">
        <v>133968</v>
      </c>
    </row>
    <row r="50" spans="1:7" ht="9.75">
      <c r="A50" s="517"/>
      <c r="B50" s="500"/>
      <c r="C50" s="502"/>
      <c r="D50" s="68"/>
      <c r="E50" s="68"/>
      <c r="F50" s="145"/>
      <c r="G50" s="451"/>
    </row>
    <row r="51" spans="1:7" ht="9.75">
      <c r="A51" s="508" t="s">
        <v>564</v>
      </c>
      <c r="B51" s="499" t="s">
        <v>151</v>
      </c>
      <c r="C51" s="501" t="s">
        <v>152</v>
      </c>
      <c r="D51" s="68"/>
      <c r="E51" s="68"/>
      <c r="F51" s="145"/>
      <c r="G51" s="450"/>
    </row>
    <row r="52" spans="1:7" ht="9.75">
      <c r="A52" s="517"/>
      <c r="B52" s="500"/>
      <c r="C52" s="502"/>
      <c r="D52" s="68"/>
      <c r="E52" s="68"/>
      <c r="F52" s="145"/>
      <c r="G52" s="451"/>
    </row>
    <row r="53" spans="1:7" ht="9.75">
      <c r="A53" s="501" t="s">
        <v>336</v>
      </c>
      <c r="B53" s="499" t="s">
        <v>304</v>
      </c>
      <c r="C53" s="501" t="s">
        <v>153</v>
      </c>
      <c r="D53" s="68">
        <v>144041</v>
      </c>
      <c r="E53" s="68">
        <v>55486</v>
      </c>
      <c r="F53" s="145"/>
      <c r="G53" s="450">
        <v>2724996</v>
      </c>
    </row>
    <row r="54" spans="1:7" ht="9.75">
      <c r="A54" s="514"/>
      <c r="B54" s="500"/>
      <c r="C54" s="502"/>
      <c r="D54" s="68"/>
      <c r="E54" s="68"/>
      <c r="F54" s="145"/>
      <c r="G54" s="451"/>
    </row>
    <row r="55" spans="1:7" ht="9.75" customHeight="1">
      <c r="A55" s="508" t="s">
        <v>565</v>
      </c>
      <c r="B55" s="499" t="s">
        <v>305</v>
      </c>
      <c r="C55" s="501" t="s">
        <v>154</v>
      </c>
      <c r="D55" s="68">
        <v>338051</v>
      </c>
      <c r="E55" s="68">
        <v>197370</v>
      </c>
      <c r="F55" s="145"/>
      <c r="G55" s="450">
        <v>2594183</v>
      </c>
    </row>
    <row r="56" spans="1:7" ht="9.75" customHeight="1">
      <c r="A56" s="517"/>
      <c r="B56" s="500"/>
      <c r="C56" s="502"/>
      <c r="D56" s="68"/>
      <c r="E56" s="68"/>
      <c r="F56" s="145"/>
      <c r="G56" s="451"/>
    </row>
    <row r="57" spans="1:7" ht="9.75" customHeight="1">
      <c r="A57" s="501" t="s">
        <v>589</v>
      </c>
      <c r="B57" s="499" t="s">
        <v>306</v>
      </c>
      <c r="C57" s="501" t="s">
        <v>155</v>
      </c>
      <c r="D57" s="68"/>
      <c r="E57" s="68"/>
      <c r="F57" s="145"/>
      <c r="G57" s="450"/>
    </row>
    <row r="58" spans="1:7" ht="9.75" customHeight="1">
      <c r="A58" s="514"/>
      <c r="B58" s="500"/>
      <c r="C58" s="502"/>
      <c r="D58" s="68"/>
      <c r="E58" s="68"/>
      <c r="F58" s="145"/>
      <c r="G58" s="451"/>
    </row>
    <row r="59" spans="1:7" ht="9.75">
      <c r="A59" s="508" t="s">
        <v>566</v>
      </c>
      <c r="B59" s="499" t="s">
        <v>536</v>
      </c>
      <c r="C59" s="501" t="s">
        <v>156</v>
      </c>
      <c r="D59" s="68"/>
      <c r="E59" s="68"/>
      <c r="F59" s="145"/>
      <c r="G59" s="450"/>
    </row>
    <row r="60" spans="1:7" ht="9.75">
      <c r="A60" s="517"/>
      <c r="B60" s="500"/>
      <c r="C60" s="502"/>
      <c r="D60" s="68"/>
      <c r="E60" s="68"/>
      <c r="F60" s="145"/>
      <c r="G60" s="451"/>
    </row>
    <row r="61" spans="1:7" ht="9.75">
      <c r="A61" s="515" t="s">
        <v>568</v>
      </c>
      <c r="B61" s="512" t="s">
        <v>329</v>
      </c>
      <c r="C61" s="510" t="s">
        <v>157</v>
      </c>
      <c r="D61" s="143">
        <f>SUM(D31-D33-D43-D45+D47-D49-D51+D53-D55+(-D57)-(-D59))</f>
        <v>810347</v>
      </c>
      <c r="E61" s="143">
        <f>SUM(E31-E33-E43-E45+E47-E49-E51+E53-E55+(-E57)-(-E59))</f>
        <v>-456336</v>
      </c>
      <c r="F61" s="148"/>
      <c r="G61" s="478">
        <f>SUM(G31-G33-G43-G45+G47-G49-G51+G53-G55+(-G57)-(-G59))</f>
        <v>2970552</v>
      </c>
    </row>
    <row r="62" spans="1:7" ht="9.75">
      <c r="A62" s="516"/>
      <c r="B62" s="513"/>
      <c r="C62" s="511"/>
      <c r="D62" s="143">
        <f>SUM(D32-D34-D44-D46+D48-D50-D52+D54-D56+(-D58)-(-D60))</f>
        <v>0</v>
      </c>
      <c r="E62" s="143">
        <f>SUM(E32-E34-E44-E46+E48-E50-E52+E54-E56+(-E58)-(-E60))</f>
        <v>0</v>
      </c>
      <c r="F62" s="148"/>
      <c r="G62" s="479"/>
    </row>
    <row r="63" spans="1:7" ht="9.75">
      <c r="A63" s="508" t="s">
        <v>337</v>
      </c>
      <c r="B63" s="499" t="s">
        <v>307</v>
      </c>
      <c r="C63" s="501" t="s">
        <v>158</v>
      </c>
      <c r="D63" s="68"/>
      <c r="E63" s="68"/>
      <c r="F63" s="145"/>
      <c r="G63" s="450"/>
    </row>
    <row r="64" spans="1:7" ht="9.75">
      <c r="A64" s="517"/>
      <c r="B64" s="500"/>
      <c r="C64" s="502"/>
      <c r="D64" s="68"/>
      <c r="E64" s="68"/>
      <c r="F64" s="145"/>
      <c r="G64" s="451"/>
    </row>
    <row r="65" spans="1:7" ht="9.75">
      <c r="A65" s="508" t="s">
        <v>567</v>
      </c>
      <c r="B65" s="499" t="s">
        <v>308</v>
      </c>
      <c r="C65" s="501" t="s">
        <v>159</v>
      </c>
      <c r="D65" s="68"/>
      <c r="E65" s="68"/>
      <c r="F65" s="145"/>
      <c r="G65" s="450"/>
    </row>
    <row r="66" spans="1:7" ht="9.75">
      <c r="A66" s="517"/>
      <c r="B66" s="500"/>
      <c r="C66" s="502"/>
      <c r="D66" s="68"/>
      <c r="E66" s="68"/>
      <c r="F66" s="145"/>
      <c r="G66" s="451"/>
    </row>
    <row r="67" spans="1:7" ht="9.75">
      <c r="A67" s="501" t="s">
        <v>338</v>
      </c>
      <c r="B67" s="499" t="s">
        <v>330</v>
      </c>
      <c r="C67" s="501" t="s">
        <v>160</v>
      </c>
      <c r="D67" s="144">
        <f>SUM(D69+D71+D73)</f>
        <v>0</v>
      </c>
      <c r="E67" s="144">
        <f>SUM(E69+E71+E73)</f>
        <v>0</v>
      </c>
      <c r="F67" s="145"/>
      <c r="G67" s="478">
        <f>SUM(G69+G71+G73)</f>
        <v>0</v>
      </c>
    </row>
    <row r="68" spans="1:7" ht="9.75">
      <c r="A68" s="514"/>
      <c r="B68" s="500"/>
      <c r="C68" s="502"/>
      <c r="D68" s="144">
        <f>SUM(D70+D72+D74)</f>
        <v>0</v>
      </c>
      <c r="E68" s="144">
        <f>SUM(E70+E72+E74)</f>
        <v>0</v>
      </c>
      <c r="F68" s="145"/>
      <c r="G68" s="479"/>
    </row>
    <row r="69" spans="1:7" ht="9.75">
      <c r="A69" s="501" t="s">
        <v>655</v>
      </c>
      <c r="B69" s="499" t="s">
        <v>653</v>
      </c>
      <c r="C69" s="501" t="s">
        <v>161</v>
      </c>
      <c r="D69" s="68"/>
      <c r="E69" s="68"/>
      <c r="F69" s="149"/>
      <c r="G69" s="450"/>
    </row>
    <row r="70" spans="1:7" ht="9.75">
      <c r="A70" s="514"/>
      <c r="B70" s="500"/>
      <c r="C70" s="502"/>
      <c r="D70" s="68"/>
      <c r="E70" s="68"/>
      <c r="F70" s="149"/>
      <c r="G70" s="451"/>
    </row>
    <row r="71" spans="1:7" ht="9.75">
      <c r="A71" s="501" t="s">
        <v>252</v>
      </c>
      <c r="B71" s="499" t="s">
        <v>309</v>
      </c>
      <c r="C71" s="501" t="s">
        <v>162</v>
      </c>
      <c r="D71" s="68"/>
      <c r="E71" s="68"/>
      <c r="F71" s="145"/>
      <c r="G71" s="450"/>
    </row>
    <row r="72" spans="1:7" ht="9.75">
      <c r="A72" s="514"/>
      <c r="B72" s="500"/>
      <c r="C72" s="502"/>
      <c r="D72" s="68"/>
      <c r="E72" s="68"/>
      <c r="F72" s="145"/>
      <c r="G72" s="451"/>
    </row>
    <row r="73" spans="1:7" ht="9.75">
      <c r="A73" s="501" t="s">
        <v>427</v>
      </c>
      <c r="B73" s="499" t="s">
        <v>310</v>
      </c>
      <c r="C73" s="501" t="s">
        <v>163</v>
      </c>
      <c r="D73" s="68"/>
      <c r="E73" s="68"/>
      <c r="F73" s="145"/>
      <c r="G73" s="450"/>
    </row>
    <row r="74" spans="1:7" ht="9.75">
      <c r="A74" s="514"/>
      <c r="B74" s="500"/>
      <c r="C74" s="502"/>
      <c r="D74" s="68"/>
      <c r="E74" s="68"/>
      <c r="F74" s="145"/>
      <c r="G74" s="451"/>
    </row>
    <row r="75" spans="1:7" ht="9.75">
      <c r="A75" s="501" t="s">
        <v>656</v>
      </c>
      <c r="B75" s="499" t="s">
        <v>311</v>
      </c>
      <c r="C75" s="501" t="s">
        <v>164</v>
      </c>
      <c r="D75" s="68"/>
      <c r="E75" s="68"/>
      <c r="F75" s="149"/>
      <c r="G75" s="450"/>
    </row>
    <row r="76" spans="1:7" ht="9.75">
      <c r="A76" s="514"/>
      <c r="B76" s="500"/>
      <c r="C76" s="502"/>
      <c r="D76" s="68"/>
      <c r="E76" s="68"/>
      <c r="F76" s="149"/>
      <c r="G76" s="451"/>
    </row>
    <row r="77" spans="1:7" ht="9.75">
      <c r="A77" s="518" t="s">
        <v>569</v>
      </c>
      <c r="B77" s="499" t="s">
        <v>312</v>
      </c>
      <c r="C77" s="501" t="s">
        <v>165</v>
      </c>
      <c r="D77" s="68"/>
      <c r="E77" s="68"/>
      <c r="F77" s="145"/>
      <c r="G77" s="450"/>
    </row>
    <row r="78" spans="1:7" ht="9.75">
      <c r="A78" s="519"/>
      <c r="B78" s="500"/>
      <c r="C78" s="502"/>
      <c r="D78" s="68"/>
      <c r="E78" s="68"/>
      <c r="F78" s="145"/>
      <c r="G78" s="451"/>
    </row>
    <row r="79" spans="1:7" ht="9.75">
      <c r="A79" s="501" t="s">
        <v>570</v>
      </c>
      <c r="B79" s="499" t="s">
        <v>313</v>
      </c>
      <c r="C79" s="501" t="s">
        <v>166</v>
      </c>
      <c r="D79" s="68"/>
      <c r="E79" s="68"/>
      <c r="F79" s="145"/>
      <c r="G79" s="450"/>
    </row>
    <row r="80" spans="1:7" ht="9.75">
      <c r="A80" s="514"/>
      <c r="B80" s="500"/>
      <c r="C80" s="502"/>
      <c r="D80" s="68"/>
      <c r="E80" s="68"/>
      <c r="F80" s="145"/>
      <c r="G80" s="451"/>
    </row>
    <row r="81" spans="1:7" ht="9.75">
      <c r="A81" s="518" t="s">
        <v>571</v>
      </c>
      <c r="B81" s="499" t="s">
        <v>657</v>
      </c>
      <c r="C81" s="501" t="s">
        <v>167</v>
      </c>
      <c r="D81" s="68"/>
      <c r="E81" s="68"/>
      <c r="F81" s="145"/>
      <c r="G81" s="450"/>
    </row>
    <row r="82" spans="1:7" ht="9.75">
      <c r="A82" s="519"/>
      <c r="B82" s="500"/>
      <c r="C82" s="502"/>
      <c r="D82" s="68"/>
      <c r="E82" s="68"/>
      <c r="F82" s="145"/>
      <c r="G82" s="451"/>
    </row>
    <row r="83" spans="1:7" ht="9.75">
      <c r="A83" s="518" t="s">
        <v>572</v>
      </c>
      <c r="B83" s="499" t="s">
        <v>658</v>
      </c>
      <c r="C83" s="501" t="s">
        <v>660</v>
      </c>
      <c r="D83" s="68"/>
      <c r="E83" s="68"/>
      <c r="F83" s="145"/>
      <c r="G83" s="450"/>
    </row>
    <row r="84" spans="1:7" ht="9.75">
      <c r="A84" s="519"/>
      <c r="B84" s="500"/>
      <c r="C84" s="502"/>
      <c r="D84" s="68"/>
      <c r="E84" s="68"/>
      <c r="F84" s="145"/>
      <c r="G84" s="451"/>
    </row>
    <row r="85" spans="1:7" ht="9.75">
      <c r="A85" s="501" t="s">
        <v>339</v>
      </c>
      <c r="B85" s="499" t="s">
        <v>314</v>
      </c>
      <c r="C85" s="501" t="s">
        <v>661</v>
      </c>
      <c r="D85" s="68">
        <v>483</v>
      </c>
      <c r="E85" s="68">
        <v>17</v>
      </c>
      <c r="F85" s="145"/>
      <c r="G85" s="450">
        <v>122</v>
      </c>
    </row>
    <row r="86" spans="1:7" ht="9.75">
      <c r="A86" s="514"/>
      <c r="B86" s="500"/>
      <c r="C86" s="502"/>
      <c r="D86" s="68"/>
      <c r="E86" s="68"/>
      <c r="F86" s="145"/>
      <c r="G86" s="451"/>
    </row>
    <row r="87" spans="1:7" ht="9.75">
      <c r="A87" s="518" t="s">
        <v>573</v>
      </c>
      <c r="B87" s="499" t="s">
        <v>315</v>
      </c>
      <c r="C87" s="501" t="s">
        <v>662</v>
      </c>
      <c r="D87" s="68">
        <v>71385</v>
      </c>
      <c r="E87" s="68">
        <v>83685</v>
      </c>
      <c r="F87" s="145"/>
      <c r="G87" s="450">
        <v>77213</v>
      </c>
    </row>
    <row r="88" spans="1:7" ht="9.75">
      <c r="A88" s="519"/>
      <c r="B88" s="500"/>
      <c r="C88" s="502"/>
      <c r="D88" s="68"/>
      <c r="E88" s="68"/>
      <c r="F88" s="145"/>
      <c r="G88" s="451"/>
    </row>
    <row r="89" spans="1:7" ht="9.75">
      <c r="A89" s="501" t="s">
        <v>340</v>
      </c>
      <c r="B89" s="499" t="s">
        <v>316</v>
      </c>
      <c r="C89" s="501" t="s">
        <v>663</v>
      </c>
      <c r="D89" s="68">
        <v>2106</v>
      </c>
      <c r="E89" s="68">
        <v>3662</v>
      </c>
      <c r="F89" s="145"/>
      <c r="G89" s="450">
        <v>0</v>
      </c>
    </row>
    <row r="90" spans="1:7" ht="9.75">
      <c r="A90" s="514"/>
      <c r="B90" s="500"/>
      <c r="C90" s="502"/>
      <c r="D90" s="68"/>
      <c r="E90" s="68"/>
      <c r="F90" s="145"/>
      <c r="G90" s="451"/>
    </row>
    <row r="91" spans="1:7" ht="9.75">
      <c r="A91" s="518" t="s">
        <v>574</v>
      </c>
      <c r="B91" s="499" t="s">
        <v>317</v>
      </c>
      <c r="C91" s="501" t="s">
        <v>664</v>
      </c>
      <c r="D91" s="68">
        <v>3155</v>
      </c>
      <c r="E91" s="68">
        <v>3058</v>
      </c>
      <c r="F91" s="145"/>
      <c r="G91" s="450">
        <v>0</v>
      </c>
    </row>
    <row r="92" spans="1:7" ht="9.75">
      <c r="A92" s="519"/>
      <c r="B92" s="500"/>
      <c r="C92" s="502"/>
      <c r="D92" s="68"/>
      <c r="E92" s="68"/>
      <c r="F92" s="145"/>
      <c r="G92" s="451"/>
    </row>
    <row r="93" spans="1:7" ht="9.75">
      <c r="A93" s="501" t="s">
        <v>341</v>
      </c>
      <c r="B93" s="499" t="s">
        <v>318</v>
      </c>
      <c r="C93" s="501" t="s">
        <v>665</v>
      </c>
      <c r="D93" s="68"/>
      <c r="E93" s="68"/>
      <c r="F93" s="145"/>
      <c r="G93" s="450"/>
    </row>
    <row r="94" spans="1:7" ht="9.75">
      <c r="A94" s="514"/>
      <c r="B94" s="500"/>
      <c r="C94" s="502"/>
      <c r="D94" s="68"/>
      <c r="E94" s="68"/>
      <c r="F94" s="145"/>
      <c r="G94" s="451"/>
    </row>
    <row r="95" spans="1:7" ht="9.75">
      <c r="A95" s="518" t="s">
        <v>575</v>
      </c>
      <c r="B95" s="499" t="s">
        <v>319</v>
      </c>
      <c r="C95" s="501" t="s">
        <v>666</v>
      </c>
      <c r="D95" s="68">
        <v>7688</v>
      </c>
      <c r="E95" s="68">
        <v>3746</v>
      </c>
      <c r="F95" s="145"/>
      <c r="G95" s="450">
        <v>2593</v>
      </c>
    </row>
    <row r="96" spans="1:7" ht="9.75">
      <c r="A96" s="519"/>
      <c r="B96" s="500"/>
      <c r="C96" s="502"/>
      <c r="D96" s="68"/>
      <c r="E96" s="68"/>
      <c r="F96" s="145"/>
      <c r="G96" s="451"/>
    </row>
    <row r="97" spans="1:7" ht="9.75">
      <c r="A97" s="501" t="s">
        <v>342</v>
      </c>
      <c r="B97" s="499" t="s">
        <v>320</v>
      </c>
      <c r="C97" s="501" t="s">
        <v>667</v>
      </c>
      <c r="D97" s="68"/>
      <c r="E97" s="68"/>
      <c r="F97" s="145"/>
      <c r="G97" s="450"/>
    </row>
    <row r="98" spans="1:7" ht="9.75">
      <c r="A98" s="514"/>
      <c r="B98" s="500"/>
      <c r="C98" s="502"/>
      <c r="D98" s="68"/>
      <c r="E98" s="68"/>
      <c r="F98" s="145"/>
      <c r="G98" s="451"/>
    </row>
    <row r="99" spans="1:7" ht="9.75">
      <c r="A99" s="518" t="s">
        <v>576</v>
      </c>
      <c r="B99" s="499" t="s">
        <v>321</v>
      </c>
      <c r="C99" s="501" t="s">
        <v>668</v>
      </c>
      <c r="D99" s="68"/>
      <c r="E99" s="68"/>
      <c r="F99" s="145"/>
      <c r="G99" s="450"/>
    </row>
    <row r="100" spans="1:7" ht="9.75">
      <c r="A100" s="519"/>
      <c r="B100" s="500"/>
      <c r="C100" s="502"/>
      <c r="D100" s="68"/>
      <c r="E100" s="68"/>
      <c r="F100" s="145"/>
      <c r="G100" s="451"/>
    </row>
    <row r="101" spans="1:7" ht="9.75">
      <c r="A101" s="515" t="s">
        <v>568</v>
      </c>
      <c r="B101" s="512" t="s">
        <v>537</v>
      </c>
      <c r="C101" s="510" t="s">
        <v>669</v>
      </c>
      <c r="D101" s="143">
        <f>SUM(D63-D65+D67+D75-D77+D79-D81-D83+D85-D87+D89-D91+D93-D95+(-D97)-(-D99))</f>
        <v>-79639</v>
      </c>
      <c r="E101" s="143">
        <f>SUM(E63-E65+E67+E75-E77+E79-E81-E83+E85-E87+E89-E91+E93-E95+(-E97)-(-E99))</f>
        <v>-86810</v>
      </c>
      <c r="F101" s="146"/>
      <c r="G101" s="478">
        <f>SUM(G63-G65+G67+G75-G77+G79-G81-G83+G85-G87+G89-G91+G93-G95+(-G97)-(-G99))</f>
        <v>-79684</v>
      </c>
    </row>
    <row r="102" spans="1:7" ht="9.75">
      <c r="A102" s="516"/>
      <c r="B102" s="513"/>
      <c r="C102" s="511"/>
      <c r="D102" s="143">
        <f>SUM(D64-D66+D68+D76-D78+D80-D82-D84+D86-D88+D90-D92+D94-D96+(-D98)-(-D100))</f>
        <v>0</v>
      </c>
      <c r="E102" s="143">
        <f>SUM(E64-E66+E68+E76-E78+E80-E82-E84+E86-E88+E90-E92+E94-E96+(-E98)-(-E100))</f>
        <v>0</v>
      </c>
      <c r="F102" s="146"/>
      <c r="G102" s="479"/>
    </row>
    <row r="103" spans="1:7" ht="9.75">
      <c r="A103" s="515" t="s">
        <v>585</v>
      </c>
      <c r="B103" s="512" t="s">
        <v>168</v>
      </c>
      <c r="C103" s="510" t="s">
        <v>670</v>
      </c>
      <c r="D103" s="143">
        <f>SUM(D61+D101)</f>
        <v>730708</v>
      </c>
      <c r="E103" s="143">
        <f aca="true" t="shared" si="0" ref="E103:G104">SUM(E61+E101)</f>
        <v>-543146</v>
      </c>
      <c r="F103" s="146">
        <f t="shared" si="0"/>
        <v>0</v>
      </c>
      <c r="G103" s="478">
        <f t="shared" si="0"/>
        <v>2890868</v>
      </c>
    </row>
    <row r="104" spans="1:7" ht="9.75">
      <c r="A104" s="516"/>
      <c r="B104" s="513"/>
      <c r="C104" s="511"/>
      <c r="D104" s="143">
        <f>SUM(D62+D102)</f>
        <v>0</v>
      </c>
      <c r="E104" s="143">
        <f t="shared" si="0"/>
        <v>0</v>
      </c>
      <c r="F104" s="146">
        <f t="shared" si="0"/>
        <v>0</v>
      </c>
      <c r="G104" s="479"/>
    </row>
    <row r="105" spans="1:7" ht="9.75">
      <c r="A105" s="518" t="s">
        <v>578</v>
      </c>
      <c r="B105" s="499" t="s">
        <v>331</v>
      </c>
      <c r="C105" s="501" t="s">
        <v>671</v>
      </c>
      <c r="D105" s="144">
        <f>SUM(D107:D109)</f>
        <v>-6263</v>
      </c>
      <c r="E105" s="144">
        <f>SUM(E107:E109)</f>
        <v>3</v>
      </c>
      <c r="F105" s="149"/>
      <c r="G105" s="478">
        <f>SUM(G107:G109)</f>
        <v>803012</v>
      </c>
    </row>
    <row r="106" spans="1:7" ht="9.75">
      <c r="A106" s="519"/>
      <c r="B106" s="500"/>
      <c r="C106" s="502"/>
      <c r="D106" s="144">
        <f>SUM(D108:D110)</f>
        <v>0</v>
      </c>
      <c r="E106" s="144">
        <f>SUM(E108:E110)</f>
        <v>0</v>
      </c>
      <c r="F106" s="149"/>
      <c r="G106" s="479"/>
    </row>
    <row r="107" spans="1:7" ht="9.75">
      <c r="A107" s="518" t="s">
        <v>169</v>
      </c>
      <c r="B107" s="499" t="s">
        <v>538</v>
      </c>
      <c r="C107" s="501" t="s">
        <v>672</v>
      </c>
      <c r="D107" s="68">
        <v>-6263</v>
      </c>
      <c r="E107" s="68">
        <v>3</v>
      </c>
      <c r="F107" s="145"/>
      <c r="G107" s="450">
        <v>803012</v>
      </c>
    </row>
    <row r="108" spans="1:7" ht="9.75">
      <c r="A108" s="519"/>
      <c r="B108" s="500"/>
      <c r="C108" s="502"/>
      <c r="D108" s="68"/>
      <c r="E108" s="68"/>
      <c r="F108" s="145"/>
      <c r="G108" s="451"/>
    </row>
    <row r="109" spans="1:7" ht="9.75">
      <c r="A109" s="501" t="s">
        <v>252</v>
      </c>
      <c r="B109" s="499" t="s">
        <v>539</v>
      </c>
      <c r="C109" s="501" t="s">
        <v>577</v>
      </c>
      <c r="D109" s="68"/>
      <c r="E109" s="68"/>
      <c r="F109" s="145"/>
      <c r="G109" s="450"/>
    </row>
    <row r="110" spans="1:7" ht="9.75">
      <c r="A110" s="502"/>
      <c r="B110" s="500"/>
      <c r="C110" s="502"/>
      <c r="D110" s="68"/>
      <c r="E110" s="68"/>
      <c r="F110" s="145"/>
      <c r="G110" s="451"/>
    </row>
    <row r="111" spans="1:7" ht="9.75">
      <c r="A111" s="515" t="s">
        <v>585</v>
      </c>
      <c r="B111" s="512" t="s">
        <v>170</v>
      </c>
      <c r="C111" s="510" t="s">
        <v>579</v>
      </c>
      <c r="D111" s="143">
        <f>D103-D105</f>
        <v>736971</v>
      </c>
      <c r="E111" s="143">
        <f aca="true" t="shared" si="1" ref="E111:G112">E103-E105</f>
        <v>-543149</v>
      </c>
      <c r="F111" s="145">
        <f t="shared" si="1"/>
        <v>0</v>
      </c>
      <c r="G111" s="478">
        <f t="shared" si="1"/>
        <v>2087856</v>
      </c>
    </row>
    <row r="112" spans="1:7" ht="9.75">
      <c r="A112" s="516"/>
      <c r="B112" s="513"/>
      <c r="C112" s="511"/>
      <c r="D112" s="143">
        <f>D104-D106</f>
        <v>0</v>
      </c>
      <c r="E112" s="143">
        <f t="shared" si="1"/>
        <v>0</v>
      </c>
      <c r="F112" s="145">
        <f t="shared" si="1"/>
        <v>0</v>
      </c>
      <c r="G112" s="479"/>
    </row>
    <row r="113" spans="1:7" ht="9.75">
      <c r="A113" s="501" t="s">
        <v>343</v>
      </c>
      <c r="B113" s="499" t="s">
        <v>322</v>
      </c>
      <c r="C113" s="501" t="s">
        <v>580</v>
      </c>
      <c r="D113" s="68"/>
      <c r="E113" s="68"/>
      <c r="F113" s="145"/>
      <c r="G113" s="450"/>
    </row>
    <row r="114" spans="1:7" ht="9.75">
      <c r="A114" s="514"/>
      <c r="B114" s="500"/>
      <c r="C114" s="502"/>
      <c r="D114" s="68"/>
      <c r="E114" s="68"/>
      <c r="F114" s="145"/>
      <c r="G114" s="451"/>
    </row>
    <row r="115" spans="1:8" ht="9.75">
      <c r="A115" s="508" t="s">
        <v>581</v>
      </c>
      <c r="B115" s="499" t="s">
        <v>323</v>
      </c>
      <c r="C115" s="501" t="s">
        <v>582</v>
      </c>
      <c r="D115" s="68"/>
      <c r="E115" s="68"/>
      <c r="F115" s="145"/>
      <c r="G115" s="522"/>
      <c r="H115" s="152"/>
    </row>
    <row r="116" spans="1:8" ht="9.75">
      <c r="A116" s="517"/>
      <c r="B116" s="500"/>
      <c r="C116" s="502"/>
      <c r="D116" s="68"/>
      <c r="E116" s="68"/>
      <c r="F116" s="145"/>
      <c r="G116" s="522"/>
      <c r="H116" s="523"/>
    </row>
    <row r="117" spans="1:8" ht="9.75">
      <c r="A117" s="515" t="s">
        <v>568</v>
      </c>
      <c r="B117" s="512" t="s">
        <v>171</v>
      </c>
      <c r="C117" s="510" t="s">
        <v>583</v>
      </c>
      <c r="D117" s="143">
        <f>SUM(D113-D115)</f>
        <v>0</v>
      </c>
      <c r="E117" s="143">
        <f>SUM(E113-E115)</f>
        <v>0</v>
      </c>
      <c r="F117" s="145"/>
      <c r="G117" s="521">
        <f>SUM(G113-G115)</f>
        <v>0</v>
      </c>
      <c r="H117" s="523"/>
    </row>
    <row r="118" spans="1:8" ht="9.75">
      <c r="A118" s="516"/>
      <c r="B118" s="513"/>
      <c r="C118" s="511"/>
      <c r="D118" s="143">
        <f>SUM(D114-D116)</f>
        <v>0</v>
      </c>
      <c r="E118" s="143">
        <f>SUM(E114-E116)</f>
        <v>0</v>
      </c>
      <c r="F118" s="145"/>
      <c r="G118" s="521"/>
      <c r="H118" s="523"/>
    </row>
    <row r="119" spans="1:8" ht="9.75">
      <c r="A119" s="508" t="s">
        <v>588</v>
      </c>
      <c r="B119" s="499" t="s">
        <v>332</v>
      </c>
      <c r="C119" s="501" t="s">
        <v>584</v>
      </c>
      <c r="D119" s="143">
        <f>SUM(D121+D123)</f>
        <v>0</v>
      </c>
      <c r="E119" s="143">
        <f>SUM(E121+E123)</f>
        <v>0</v>
      </c>
      <c r="F119" s="146"/>
      <c r="G119" s="521">
        <f>SUM(G121+G123)</f>
        <v>0</v>
      </c>
      <c r="H119" s="523"/>
    </row>
    <row r="120" spans="1:7" ht="9.75">
      <c r="A120" s="517"/>
      <c r="B120" s="500"/>
      <c r="C120" s="502"/>
      <c r="D120" s="143">
        <f>SUM(D122+D124)</f>
        <v>0</v>
      </c>
      <c r="E120" s="143">
        <f>SUM(E122+E124)</f>
        <v>0</v>
      </c>
      <c r="F120" s="146"/>
      <c r="G120" s="521"/>
    </row>
    <row r="121" spans="1:7" ht="9.75">
      <c r="A121" s="508" t="s">
        <v>172</v>
      </c>
      <c r="B121" s="499" t="s">
        <v>538</v>
      </c>
      <c r="C121" s="501" t="s">
        <v>586</v>
      </c>
      <c r="D121" s="68"/>
      <c r="E121" s="68"/>
      <c r="F121" s="145"/>
      <c r="G121" s="450"/>
    </row>
    <row r="122" spans="1:7" ht="9.75">
      <c r="A122" s="517"/>
      <c r="B122" s="500"/>
      <c r="C122" s="502"/>
      <c r="D122" s="68"/>
      <c r="E122" s="68"/>
      <c r="F122" s="145"/>
      <c r="G122" s="451"/>
    </row>
    <row r="123" spans="1:7" ht="9.75">
      <c r="A123" s="501" t="s">
        <v>252</v>
      </c>
      <c r="B123" s="499" t="s">
        <v>539</v>
      </c>
      <c r="C123" s="501" t="s">
        <v>587</v>
      </c>
      <c r="D123" s="68"/>
      <c r="E123" s="68"/>
      <c r="F123" s="145"/>
      <c r="G123" s="450"/>
    </row>
    <row r="124" spans="1:7" ht="9.75">
      <c r="A124" s="514"/>
      <c r="B124" s="500"/>
      <c r="C124" s="502"/>
      <c r="D124" s="68"/>
      <c r="E124" s="68"/>
      <c r="F124" s="145"/>
      <c r="G124" s="451"/>
    </row>
    <row r="125" spans="1:7" ht="9.75">
      <c r="A125" s="515" t="s">
        <v>568</v>
      </c>
      <c r="B125" s="512" t="s">
        <v>173</v>
      </c>
      <c r="C125" s="510" t="s">
        <v>174</v>
      </c>
      <c r="D125" s="144">
        <f>D117-D119</f>
        <v>0</v>
      </c>
      <c r="E125" s="144">
        <f>E117-E119</f>
        <v>0</v>
      </c>
      <c r="F125" s="149"/>
      <c r="G125" s="521">
        <f>G117-G119</f>
        <v>0</v>
      </c>
    </row>
    <row r="126" spans="1:7" ht="9.75">
      <c r="A126" s="516"/>
      <c r="B126" s="513"/>
      <c r="C126" s="511"/>
      <c r="D126" s="144">
        <f>D118-D120</f>
        <v>0</v>
      </c>
      <c r="E126" s="144">
        <f>E118-E120</f>
        <v>0</v>
      </c>
      <c r="F126" s="149"/>
      <c r="G126" s="521"/>
    </row>
    <row r="127" spans="1:7" ht="9.75">
      <c r="A127" s="515" t="s">
        <v>590</v>
      </c>
      <c r="B127" s="512" t="s">
        <v>176</v>
      </c>
      <c r="C127" s="510" t="s">
        <v>175</v>
      </c>
      <c r="D127" s="144">
        <f>D103+D117</f>
        <v>730708</v>
      </c>
      <c r="E127" s="144">
        <f>E103+E117</f>
        <v>-543146</v>
      </c>
      <c r="F127" s="149"/>
      <c r="G127" s="521">
        <f>G103+G117</f>
        <v>2890868</v>
      </c>
    </row>
    <row r="128" spans="1:7" ht="9.75">
      <c r="A128" s="516"/>
      <c r="B128" s="513"/>
      <c r="C128" s="511"/>
      <c r="D128" s="144">
        <f>D104+D118</f>
        <v>0</v>
      </c>
      <c r="E128" s="144">
        <f>E104+E118</f>
        <v>0</v>
      </c>
      <c r="F128" s="149"/>
      <c r="G128" s="521"/>
    </row>
    <row r="129" spans="1:7" ht="9.75">
      <c r="A129" s="508" t="s">
        <v>589</v>
      </c>
      <c r="B129" s="499" t="s">
        <v>324</v>
      </c>
      <c r="C129" s="501" t="s">
        <v>177</v>
      </c>
      <c r="D129" s="68"/>
      <c r="E129" s="68"/>
      <c r="F129" s="145"/>
      <c r="G129" s="450"/>
    </row>
    <row r="130" spans="1:7" ht="9.75">
      <c r="A130" s="517"/>
      <c r="B130" s="500"/>
      <c r="C130" s="502"/>
      <c r="D130" s="68"/>
      <c r="E130" s="68"/>
      <c r="F130" s="145"/>
      <c r="G130" s="451"/>
    </row>
    <row r="131" spans="1:7" ht="9.75">
      <c r="A131" s="515" t="s">
        <v>590</v>
      </c>
      <c r="B131" s="512" t="s">
        <v>128</v>
      </c>
      <c r="C131" s="510" t="s">
        <v>475</v>
      </c>
      <c r="D131" s="144">
        <f>D111+D125-D129</f>
        <v>736971</v>
      </c>
      <c r="E131" s="144">
        <f>E111+E125-E129</f>
        <v>-543149</v>
      </c>
      <c r="F131" s="149"/>
      <c r="G131" s="521">
        <f>G111+G125-G129</f>
        <v>2087856</v>
      </c>
    </row>
    <row r="132" spans="1:7" ht="9.75">
      <c r="A132" s="516"/>
      <c r="B132" s="513"/>
      <c r="C132" s="511"/>
      <c r="D132" s="144">
        <f>D112+D126-D130</f>
        <v>0</v>
      </c>
      <c r="E132" s="144">
        <f>E112+E126-E130</f>
        <v>0</v>
      </c>
      <c r="F132" s="149"/>
      <c r="G132" s="521"/>
    </row>
  </sheetData>
  <sheetProtection password="9F76" sheet="1" objects="1" scenarios="1" formatCells="0" formatColumns="0" formatRows="0"/>
  <mergeCells count="261"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71:G72"/>
    <mergeCell ref="G111:G112"/>
    <mergeCell ref="G117:G118"/>
    <mergeCell ref="G109:G110"/>
    <mergeCell ref="G113:G114"/>
    <mergeCell ref="G115:G116"/>
    <mergeCell ref="G107:G108"/>
    <mergeCell ref="G93:G94"/>
    <mergeCell ref="G95:G96"/>
    <mergeCell ref="G97:G98"/>
    <mergeCell ref="G25:G26"/>
    <mergeCell ref="G31:G32"/>
    <mergeCell ref="G21:G22"/>
    <mergeCell ref="G23:G24"/>
    <mergeCell ref="G27:G28"/>
    <mergeCell ref="G29:G30"/>
    <mergeCell ref="G99:G100"/>
    <mergeCell ref="G105:G106"/>
    <mergeCell ref="G103:G104"/>
    <mergeCell ref="G101:G102"/>
    <mergeCell ref="G73:G74"/>
    <mergeCell ref="G75:G76"/>
    <mergeCell ref="G89:G90"/>
    <mergeCell ref="G91:G92"/>
    <mergeCell ref="G77:G78"/>
    <mergeCell ref="G79:G80"/>
    <mergeCell ref="G81:G82"/>
    <mergeCell ref="G83:G84"/>
    <mergeCell ref="G85:G86"/>
    <mergeCell ref="G87:G88"/>
    <mergeCell ref="G57:G58"/>
    <mergeCell ref="G59:G60"/>
    <mergeCell ref="G63:G64"/>
    <mergeCell ref="G65:G66"/>
    <mergeCell ref="G61:G62"/>
    <mergeCell ref="G69:G70"/>
    <mergeCell ref="G67:G68"/>
    <mergeCell ref="G45:G46"/>
    <mergeCell ref="G47:G48"/>
    <mergeCell ref="G49:G50"/>
    <mergeCell ref="G51:G52"/>
    <mergeCell ref="G53:G54"/>
    <mergeCell ref="G55:G56"/>
    <mergeCell ref="G33:G34"/>
    <mergeCell ref="G35:G36"/>
    <mergeCell ref="G37:G38"/>
    <mergeCell ref="G39:G40"/>
    <mergeCell ref="G41:G42"/>
    <mergeCell ref="G43:G44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B27:B28"/>
    <mergeCell ref="A27:A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7:A18"/>
    <mergeCell ref="B17:B18"/>
    <mergeCell ref="C17:C18"/>
    <mergeCell ref="B19:B20"/>
    <mergeCell ref="C19:C20"/>
    <mergeCell ref="A19:A20"/>
    <mergeCell ref="C7:C10"/>
    <mergeCell ref="A13:A14"/>
    <mergeCell ref="B13:B14"/>
    <mergeCell ref="C13:C14"/>
    <mergeCell ref="A15:A16"/>
    <mergeCell ref="B15:B16"/>
    <mergeCell ref="C15:C16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showGridLines="0" zoomScalePageLayoutView="0" workbookViewId="0" topLeftCell="A1">
      <pane ySplit="10" topLeftCell="A72" activePane="bottomLeft" state="frozen"/>
      <selection pane="topLeft" activeCell="A1" sqref="A1"/>
      <selection pane="bottomLeft" activeCell="I85" sqref="I85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69" t="s">
        <v>20</v>
      </c>
      <c r="B1" s="569"/>
      <c r="C1" s="569"/>
      <c r="D1" s="569"/>
      <c r="E1" s="569"/>
    </row>
    <row r="2" spans="1:5" s="30" customFormat="1" ht="12" thickBot="1">
      <c r="A2" s="570" t="s">
        <v>595</v>
      </c>
      <c r="B2" s="570"/>
      <c r="C2" s="571"/>
      <c r="D2" s="571"/>
      <c r="E2" s="571"/>
    </row>
    <row r="3" spans="1:6" s="30" customFormat="1" ht="15.75">
      <c r="A3" s="463" t="s">
        <v>249</v>
      </c>
      <c r="B3" s="464"/>
      <c r="C3" s="460" t="s">
        <v>758</v>
      </c>
      <c r="D3" s="506"/>
      <c r="E3" s="507"/>
      <c r="F3" s="135"/>
    </row>
    <row r="4" spans="1:6" ht="15.75">
      <c r="A4" s="463" t="s">
        <v>248</v>
      </c>
      <c r="B4" s="464"/>
      <c r="C4" s="460" t="s">
        <v>768</v>
      </c>
      <c r="D4" s="506"/>
      <c r="E4" s="507"/>
      <c r="F4" s="135"/>
    </row>
    <row r="5" spans="1:5" s="34" customFormat="1" ht="15.75">
      <c r="A5" s="566" t="s">
        <v>593</v>
      </c>
      <c r="B5" s="566"/>
      <c r="C5" s="572" t="str">
        <f>IF(ISBLANK(Polročná_správa!B12),"  ",Polročná_správa!B12)</f>
        <v>CEMMAC a.s.</v>
      </c>
      <c r="D5" s="573"/>
      <c r="E5" s="574"/>
    </row>
    <row r="6" spans="1:5" s="34" customFormat="1" ht="15.75">
      <c r="A6" s="566" t="s">
        <v>360</v>
      </c>
      <c r="B6" s="566"/>
      <c r="C6" s="400" t="str">
        <f>IF(ISBLANK(Polročná_správa!E6),"  ",Polročná_správa!E6)</f>
        <v>31412106</v>
      </c>
      <c r="D6" s="567"/>
      <c r="E6" s="568"/>
    </row>
    <row r="7" spans="1:5" ht="10.5" thickBot="1">
      <c r="A7" s="51"/>
      <c r="B7" s="48"/>
      <c r="C7" s="50"/>
      <c r="D7" s="52"/>
      <c r="E7" s="52"/>
    </row>
    <row r="8" spans="1:5" ht="21" customHeight="1">
      <c r="A8" s="555" t="s">
        <v>468</v>
      </c>
      <c r="B8" s="558" t="s">
        <v>596</v>
      </c>
      <c r="C8" s="559"/>
      <c r="D8" s="526" t="s">
        <v>12</v>
      </c>
      <c r="E8" s="527"/>
    </row>
    <row r="9" spans="1:5" ht="20.25" customHeight="1">
      <c r="A9" s="556"/>
      <c r="B9" s="560"/>
      <c r="C9" s="561"/>
      <c r="D9" s="564" t="s">
        <v>561</v>
      </c>
      <c r="E9" s="564" t="s">
        <v>371</v>
      </c>
    </row>
    <row r="10" spans="1:5" ht="40.5" customHeight="1" thickBot="1">
      <c r="A10" s="557"/>
      <c r="B10" s="562"/>
      <c r="C10" s="563"/>
      <c r="D10" s="565"/>
      <c r="E10" s="565"/>
    </row>
    <row r="11" spans="1:5" ht="15" customHeight="1">
      <c r="A11" s="53" t="s">
        <v>21</v>
      </c>
      <c r="B11" s="554" t="s">
        <v>22</v>
      </c>
      <c r="C11" s="554"/>
      <c r="D11" s="67">
        <v>730708</v>
      </c>
      <c r="E11" s="67">
        <v>2263192</v>
      </c>
    </row>
    <row r="12" spans="1:5" ht="22.5" customHeight="1">
      <c r="A12" s="54" t="s">
        <v>597</v>
      </c>
      <c r="B12" s="531" t="s">
        <v>30</v>
      </c>
      <c r="C12" s="531"/>
      <c r="D12" s="138">
        <f>SUM(D13:D25)</f>
        <v>1069854</v>
      </c>
      <c r="E12" s="138">
        <f>SUM(E13:E25)</f>
        <v>1796695.97</v>
      </c>
    </row>
    <row r="13" spans="1:5" ht="9.75">
      <c r="A13" s="55" t="s">
        <v>31</v>
      </c>
      <c r="B13" s="529" t="s">
        <v>32</v>
      </c>
      <c r="C13" s="529"/>
      <c r="D13" s="68">
        <v>1244952</v>
      </c>
      <c r="E13" s="68">
        <v>2670397</v>
      </c>
    </row>
    <row r="14" spans="1:5" ht="22.5" customHeight="1">
      <c r="A14" s="55" t="s">
        <v>33</v>
      </c>
      <c r="B14" s="529" t="s">
        <v>34</v>
      </c>
      <c r="C14" s="529"/>
      <c r="D14" s="68"/>
      <c r="E14" s="68"/>
    </row>
    <row r="15" spans="1:5" ht="9.75">
      <c r="A15" s="55" t="s">
        <v>35</v>
      </c>
      <c r="B15" s="529" t="s">
        <v>36</v>
      </c>
      <c r="C15" s="529"/>
      <c r="D15" s="68"/>
      <c r="E15" s="68">
        <v>-397</v>
      </c>
    </row>
    <row r="16" spans="1:5" ht="9.75">
      <c r="A16" s="55" t="s">
        <v>37</v>
      </c>
      <c r="B16" s="529" t="s">
        <v>38</v>
      </c>
      <c r="C16" s="529"/>
      <c r="D16" s="68">
        <v>-1789130</v>
      </c>
      <c r="E16" s="68">
        <v>-738181</v>
      </c>
    </row>
    <row r="17" spans="1:5" ht="9.75">
      <c r="A17" s="55" t="s">
        <v>39</v>
      </c>
      <c r="B17" s="529" t="s">
        <v>40</v>
      </c>
      <c r="C17" s="529"/>
      <c r="D17" s="68">
        <v>67900</v>
      </c>
      <c r="E17" s="68">
        <v>-74817</v>
      </c>
    </row>
    <row r="18" spans="1:5" ht="9.75">
      <c r="A18" s="55" t="s">
        <v>41</v>
      </c>
      <c r="B18" s="529" t="s">
        <v>42</v>
      </c>
      <c r="C18" s="529"/>
      <c r="D18" s="68">
        <v>1462908</v>
      </c>
      <c r="E18" s="68">
        <v>-292750</v>
      </c>
    </row>
    <row r="19" spans="1:5" ht="9.75">
      <c r="A19" s="55" t="s">
        <v>43</v>
      </c>
      <c r="B19" s="529" t="s">
        <v>44</v>
      </c>
      <c r="C19" s="529"/>
      <c r="D19" s="68"/>
      <c r="E19" s="68"/>
    </row>
    <row r="20" spans="1:5" ht="9.75">
      <c r="A20" s="55" t="s">
        <v>45</v>
      </c>
      <c r="B20" s="529" t="s">
        <v>46</v>
      </c>
      <c r="C20" s="529"/>
      <c r="D20" s="68">
        <v>86858</v>
      </c>
      <c r="E20" s="68">
        <v>178234</v>
      </c>
    </row>
    <row r="21" spans="1:5" ht="9.75">
      <c r="A21" s="55" t="s">
        <v>47</v>
      </c>
      <c r="B21" s="539" t="s">
        <v>48</v>
      </c>
      <c r="C21" s="539"/>
      <c r="D21" s="68">
        <v>-483</v>
      </c>
      <c r="E21" s="68">
        <v>-70</v>
      </c>
    </row>
    <row r="22" spans="1:5" ht="22.5" customHeight="1">
      <c r="A22" s="55" t="s">
        <v>49</v>
      </c>
      <c r="B22" s="543" t="s">
        <v>69</v>
      </c>
      <c r="C22" s="544"/>
      <c r="D22" s="68">
        <v>-2106</v>
      </c>
      <c r="E22" s="68">
        <v>-6710</v>
      </c>
    </row>
    <row r="23" spans="1:5" ht="22.5" customHeight="1">
      <c r="A23" s="55" t="s">
        <v>70</v>
      </c>
      <c r="B23" s="543" t="s">
        <v>71</v>
      </c>
      <c r="C23" s="544"/>
      <c r="D23" s="68">
        <v>3155</v>
      </c>
      <c r="E23" s="68">
        <v>62963</v>
      </c>
    </row>
    <row r="24" spans="1:5" ht="9.75">
      <c r="A24" s="55" t="s">
        <v>72</v>
      </c>
      <c r="B24" s="543" t="s">
        <v>73</v>
      </c>
      <c r="C24" s="544"/>
      <c r="D24" s="68">
        <v>-4200</v>
      </c>
      <c r="E24" s="68">
        <v>-1973.0299999999997</v>
      </c>
    </row>
    <row r="25" spans="1:5" ht="22.5" customHeight="1">
      <c r="A25" s="56" t="s">
        <v>74</v>
      </c>
      <c r="B25" s="538" t="s">
        <v>75</v>
      </c>
      <c r="C25" s="538"/>
      <c r="D25" s="68"/>
      <c r="E25" s="68"/>
    </row>
    <row r="26" spans="1:5" ht="29.25" customHeight="1">
      <c r="A26" s="54" t="s">
        <v>598</v>
      </c>
      <c r="B26" s="552" t="s">
        <v>76</v>
      </c>
      <c r="C26" s="553"/>
      <c r="D26" s="138">
        <f>SUM(D27:D30)</f>
        <v>-529537</v>
      </c>
      <c r="E26" s="138">
        <f>SUM(E27:E30)</f>
        <v>1972888</v>
      </c>
    </row>
    <row r="27" spans="1:5" ht="9.75">
      <c r="A27" s="55" t="s">
        <v>77</v>
      </c>
      <c r="B27" s="539" t="s">
        <v>78</v>
      </c>
      <c r="C27" s="539"/>
      <c r="D27" s="68">
        <v>-2439693</v>
      </c>
      <c r="E27" s="68">
        <v>683823</v>
      </c>
    </row>
    <row r="28" spans="1:5" ht="9.75">
      <c r="A28" s="55" t="s">
        <v>79</v>
      </c>
      <c r="B28" s="539" t="s">
        <v>80</v>
      </c>
      <c r="C28" s="539"/>
      <c r="D28" s="68">
        <v>1049537</v>
      </c>
      <c r="E28" s="68">
        <v>102554</v>
      </c>
    </row>
    <row r="29" spans="1:5" ht="9.75">
      <c r="A29" s="55" t="s">
        <v>81</v>
      </c>
      <c r="B29" s="539" t="s">
        <v>82</v>
      </c>
      <c r="C29" s="539"/>
      <c r="D29" s="68">
        <v>646395</v>
      </c>
      <c r="E29" s="68">
        <v>62713</v>
      </c>
    </row>
    <row r="30" spans="1:5" ht="22.5" customHeight="1">
      <c r="A30" s="57" t="s">
        <v>83</v>
      </c>
      <c r="B30" s="538" t="s">
        <v>84</v>
      </c>
      <c r="C30" s="538"/>
      <c r="D30" s="69">
        <v>214224</v>
      </c>
      <c r="E30" s="69">
        <v>1123798</v>
      </c>
    </row>
    <row r="31" spans="1:5" ht="22.5" customHeight="1">
      <c r="A31" s="57"/>
      <c r="B31" s="550" t="s">
        <v>85</v>
      </c>
      <c r="C31" s="550"/>
      <c r="D31" s="139">
        <f>D11+D12+D26</f>
        <v>1271025</v>
      </c>
      <c r="E31" s="160">
        <f>E11+E12+E26</f>
        <v>6032775.97</v>
      </c>
    </row>
    <row r="32" spans="1:5" ht="9.75">
      <c r="A32" s="55" t="s">
        <v>599</v>
      </c>
      <c r="B32" s="543" t="s">
        <v>607</v>
      </c>
      <c r="C32" s="544"/>
      <c r="D32" s="68">
        <v>483</v>
      </c>
      <c r="E32" s="161">
        <v>70</v>
      </c>
    </row>
    <row r="33" spans="1:5" ht="9.75">
      <c r="A33" s="55" t="s">
        <v>600</v>
      </c>
      <c r="B33" s="543" t="s">
        <v>608</v>
      </c>
      <c r="C33" s="544"/>
      <c r="D33" s="68">
        <v>-86858</v>
      </c>
      <c r="E33" s="161">
        <v>-178234</v>
      </c>
    </row>
    <row r="34" spans="1:5" ht="9.75">
      <c r="A34" s="551" t="s">
        <v>601</v>
      </c>
      <c r="B34" s="538" t="s">
        <v>86</v>
      </c>
      <c r="C34" s="538"/>
      <c r="D34" s="547"/>
      <c r="E34" s="548"/>
    </row>
    <row r="35" spans="1:5" ht="9.75">
      <c r="A35" s="551"/>
      <c r="B35" s="538"/>
      <c r="C35" s="538"/>
      <c r="D35" s="547"/>
      <c r="E35" s="549"/>
    </row>
    <row r="36" spans="1:5" ht="22.5" customHeight="1">
      <c r="A36" s="55" t="s">
        <v>602</v>
      </c>
      <c r="B36" s="543" t="s">
        <v>609</v>
      </c>
      <c r="C36" s="544"/>
      <c r="D36" s="68">
        <v>-1384320</v>
      </c>
      <c r="E36" s="161">
        <v>-1368295</v>
      </c>
    </row>
    <row r="37" spans="1:5" ht="11.25">
      <c r="A37" s="55"/>
      <c r="B37" s="545" t="s">
        <v>87</v>
      </c>
      <c r="C37" s="546"/>
      <c r="D37" s="138">
        <f>SUM(D31+D32+D33+D34+D36)</f>
        <v>-199670</v>
      </c>
      <c r="E37" s="162">
        <f>SUM(E31+E32+E33+E34+E36)</f>
        <v>4486316.97</v>
      </c>
    </row>
    <row r="38" spans="1:5" ht="22.5" customHeight="1">
      <c r="A38" s="55" t="s">
        <v>603</v>
      </c>
      <c r="B38" s="543" t="s">
        <v>209</v>
      </c>
      <c r="C38" s="544"/>
      <c r="D38" s="68">
        <v>-384614</v>
      </c>
      <c r="E38" s="68">
        <v>-384614</v>
      </c>
    </row>
    <row r="39" spans="1:5" ht="9.75">
      <c r="A39" s="55" t="s">
        <v>604</v>
      </c>
      <c r="B39" s="543" t="s">
        <v>610</v>
      </c>
      <c r="C39" s="544"/>
      <c r="D39" s="68"/>
      <c r="E39" s="68"/>
    </row>
    <row r="40" spans="1:5" ht="9.75">
      <c r="A40" s="55" t="s">
        <v>606</v>
      </c>
      <c r="B40" s="543" t="s">
        <v>611</v>
      </c>
      <c r="C40" s="544"/>
      <c r="D40" s="68"/>
      <c r="E40" s="68"/>
    </row>
    <row r="41" spans="1:5" ht="11.25">
      <c r="A41" s="55"/>
      <c r="B41" s="545" t="s">
        <v>88</v>
      </c>
      <c r="C41" s="546"/>
      <c r="D41" s="138">
        <f>SUM(D37+D38+D39+D40)</f>
        <v>-584284</v>
      </c>
      <c r="E41" s="162">
        <f>SUM(E37+E38+E39+E40)</f>
        <v>4101702.9699999997</v>
      </c>
    </row>
    <row r="42" spans="1:5" ht="11.25">
      <c r="A42" s="540" t="s">
        <v>612</v>
      </c>
      <c r="B42" s="541"/>
      <c r="C42" s="541"/>
      <c r="D42" s="541"/>
      <c r="E42" s="542"/>
    </row>
    <row r="43" spans="1:5" ht="9.75">
      <c r="A43" s="55" t="s">
        <v>613</v>
      </c>
      <c r="B43" s="539" t="s">
        <v>358</v>
      </c>
      <c r="C43" s="539"/>
      <c r="D43" s="1"/>
      <c r="E43" s="1"/>
    </row>
    <row r="44" spans="1:5" ht="9.75">
      <c r="A44" s="55" t="s">
        <v>614</v>
      </c>
      <c r="B44" s="539" t="s">
        <v>359</v>
      </c>
      <c r="C44" s="539"/>
      <c r="D44" s="1">
        <v>-721540</v>
      </c>
      <c r="E44" s="1">
        <v>-886663</v>
      </c>
    </row>
    <row r="45" spans="1:5" ht="27.75" customHeight="1">
      <c r="A45" s="57" t="s">
        <v>615</v>
      </c>
      <c r="B45" s="538" t="s">
        <v>96</v>
      </c>
      <c r="C45" s="538"/>
      <c r="D45" s="61"/>
      <c r="E45" s="61"/>
    </row>
    <row r="46" spans="1:5" ht="9.75">
      <c r="A46" s="55" t="s">
        <v>616</v>
      </c>
      <c r="B46" s="539" t="s">
        <v>617</v>
      </c>
      <c r="C46" s="539"/>
      <c r="D46" s="1"/>
      <c r="E46" s="1"/>
    </row>
    <row r="47" spans="1:5" ht="9.75">
      <c r="A47" s="55" t="s">
        <v>618</v>
      </c>
      <c r="B47" s="539" t="s">
        <v>619</v>
      </c>
      <c r="C47" s="539"/>
      <c r="D47" s="1">
        <v>4200</v>
      </c>
      <c r="E47" s="1">
        <v>6666</v>
      </c>
    </row>
    <row r="48" spans="1:5" ht="27.75" customHeight="1">
      <c r="A48" s="57" t="s">
        <v>620</v>
      </c>
      <c r="B48" s="538" t="s">
        <v>102</v>
      </c>
      <c r="C48" s="538"/>
      <c r="D48" s="61"/>
      <c r="E48" s="61"/>
    </row>
    <row r="49" spans="1:5" ht="22.5" customHeight="1">
      <c r="A49" s="57" t="s">
        <v>626</v>
      </c>
      <c r="B49" s="538" t="s">
        <v>201</v>
      </c>
      <c r="C49" s="538"/>
      <c r="D49" s="61"/>
      <c r="E49" s="61"/>
    </row>
    <row r="50" spans="1:5" ht="22.5" customHeight="1">
      <c r="A50" s="57" t="s">
        <v>627</v>
      </c>
      <c r="B50" s="538" t="s">
        <v>103</v>
      </c>
      <c r="C50" s="538"/>
      <c r="D50" s="61"/>
      <c r="E50" s="61"/>
    </row>
    <row r="51" spans="1:5" ht="22.5" customHeight="1">
      <c r="A51" s="56" t="s">
        <v>628</v>
      </c>
      <c r="B51" s="537" t="s">
        <v>104</v>
      </c>
      <c r="C51" s="537"/>
      <c r="D51" s="1"/>
      <c r="E51" s="1"/>
    </row>
    <row r="52" spans="1:5" ht="22.5" customHeight="1">
      <c r="A52" s="56" t="s">
        <v>629</v>
      </c>
      <c r="B52" s="537" t="s">
        <v>105</v>
      </c>
      <c r="C52" s="537"/>
      <c r="D52" s="1"/>
      <c r="E52" s="1"/>
    </row>
    <row r="53" spans="1:5" ht="9.75">
      <c r="A53" s="56" t="s">
        <v>630</v>
      </c>
      <c r="B53" s="536" t="s">
        <v>106</v>
      </c>
      <c r="C53" s="537"/>
      <c r="D53" s="1"/>
      <c r="E53" s="1"/>
    </row>
    <row r="54" spans="1:5" ht="9.75">
      <c r="A54" s="56" t="s">
        <v>631</v>
      </c>
      <c r="B54" s="536" t="s">
        <v>107</v>
      </c>
      <c r="C54" s="537"/>
      <c r="D54" s="1"/>
      <c r="E54" s="1"/>
    </row>
    <row r="55" spans="1:5" ht="22.5" customHeight="1">
      <c r="A55" s="56" t="s">
        <v>632</v>
      </c>
      <c r="B55" s="536" t="s">
        <v>108</v>
      </c>
      <c r="C55" s="537"/>
      <c r="D55" s="1"/>
      <c r="E55" s="1"/>
    </row>
    <row r="56" spans="1:5" ht="22.5" customHeight="1">
      <c r="A56" s="58" t="s">
        <v>633</v>
      </c>
      <c r="B56" s="536" t="s">
        <v>110</v>
      </c>
      <c r="C56" s="537"/>
      <c r="D56" s="1"/>
      <c r="E56" s="1"/>
    </row>
    <row r="57" spans="1:5" ht="9.75">
      <c r="A57" s="58" t="s">
        <v>109</v>
      </c>
      <c r="B57" s="536" t="s">
        <v>111</v>
      </c>
      <c r="C57" s="537"/>
      <c r="D57" s="1"/>
      <c r="E57" s="1"/>
    </row>
    <row r="58" spans="1:5" ht="9.75">
      <c r="A58" s="58" t="s">
        <v>634</v>
      </c>
      <c r="B58" s="528" t="s">
        <v>112</v>
      </c>
      <c r="C58" s="529"/>
      <c r="D58" s="1"/>
      <c r="E58" s="1"/>
    </row>
    <row r="59" spans="1:5" ht="9.75">
      <c r="A59" s="58" t="s">
        <v>635</v>
      </c>
      <c r="B59" s="528" t="s">
        <v>113</v>
      </c>
      <c r="C59" s="529"/>
      <c r="D59" s="1"/>
      <c r="E59" s="1"/>
    </row>
    <row r="60" spans="1:5" ht="9.75">
      <c r="A60" s="58" t="s">
        <v>636</v>
      </c>
      <c r="B60" s="528" t="s">
        <v>114</v>
      </c>
      <c r="C60" s="529"/>
      <c r="D60" s="1"/>
      <c r="E60" s="1"/>
    </row>
    <row r="61" spans="1:5" ht="9.75">
      <c r="A61" s="58" t="s">
        <v>637</v>
      </c>
      <c r="B61" s="528" t="s">
        <v>638</v>
      </c>
      <c r="C61" s="529"/>
      <c r="D61" s="1"/>
      <c r="E61" s="1"/>
    </row>
    <row r="62" spans="1:5" ht="11.25">
      <c r="A62" s="59" t="s">
        <v>382</v>
      </c>
      <c r="B62" s="524" t="s">
        <v>236</v>
      </c>
      <c r="C62" s="525"/>
      <c r="D62" s="140">
        <f>SUM(D43:D61)</f>
        <v>-717340</v>
      </c>
      <c r="E62" s="163">
        <f>SUM(E43:E61)</f>
        <v>-879997</v>
      </c>
    </row>
    <row r="63" spans="1:5" ht="11.25">
      <c r="A63" s="532" t="s">
        <v>639</v>
      </c>
      <c r="B63" s="533"/>
      <c r="C63" s="533"/>
      <c r="D63" s="534"/>
      <c r="E63" s="535"/>
    </row>
    <row r="64" spans="1:5" ht="9.75">
      <c r="A64" s="60" t="s">
        <v>560</v>
      </c>
      <c r="B64" s="530" t="s">
        <v>117</v>
      </c>
      <c r="C64" s="531"/>
      <c r="D64" s="141">
        <f>SUM(D65:D72)</f>
        <v>0</v>
      </c>
      <c r="E64" s="141">
        <f>SUM(E65:E72)</f>
        <v>-360957</v>
      </c>
    </row>
    <row r="65" spans="1:5" ht="9.75">
      <c r="A65" s="58" t="s">
        <v>640</v>
      </c>
      <c r="B65" s="528" t="s">
        <v>118</v>
      </c>
      <c r="C65" s="529"/>
      <c r="D65" s="1"/>
      <c r="E65" s="1"/>
    </row>
    <row r="66" spans="1:5" ht="9.75">
      <c r="A66" s="58" t="s">
        <v>641</v>
      </c>
      <c r="B66" s="528" t="s">
        <v>643</v>
      </c>
      <c r="C66" s="529"/>
      <c r="D66" s="1"/>
      <c r="E66" s="1"/>
    </row>
    <row r="67" spans="1:5" ht="9.75">
      <c r="A67" s="58" t="s">
        <v>679</v>
      </c>
      <c r="B67" s="528" t="s">
        <v>680</v>
      </c>
      <c r="C67" s="529"/>
      <c r="D67" s="1"/>
      <c r="E67" s="1"/>
    </row>
    <row r="68" spans="1:5" ht="9.75">
      <c r="A68" s="58" t="s">
        <v>681</v>
      </c>
      <c r="B68" s="528" t="s">
        <v>179</v>
      </c>
      <c r="C68" s="529"/>
      <c r="D68" s="1"/>
      <c r="E68" s="1"/>
    </row>
    <row r="69" spans="1:5" ht="9.75">
      <c r="A69" s="58" t="s">
        <v>682</v>
      </c>
      <c r="B69" s="528" t="s">
        <v>683</v>
      </c>
      <c r="C69" s="529"/>
      <c r="D69" s="1"/>
      <c r="E69" s="1"/>
    </row>
    <row r="70" spans="1:5" ht="9.75">
      <c r="A70" s="58" t="s">
        <v>684</v>
      </c>
      <c r="B70" s="528" t="s">
        <v>180</v>
      </c>
      <c r="C70" s="529"/>
      <c r="D70" s="1"/>
      <c r="E70" s="1"/>
    </row>
    <row r="71" spans="1:5" ht="22.5" customHeight="1">
      <c r="A71" s="58" t="s">
        <v>685</v>
      </c>
      <c r="B71" s="528" t="s">
        <v>644</v>
      </c>
      <c r="C71" s="529"/>
      <c r="D71" s="1"/>
      <c r="E71" s="1"/>
    </row>
    <row r="72" spans="1:5" ht="9.75">
      <c r="A72" s="58" t="s">
        <v>686</v>
      </c>
      <c r="B72" s="528" t="s">
        <v>181</v>
      </c>
      <c r="C72" s="529"/>
      <c r="D72" s="1"/>
      <c r="E72" s="1">
        <v>-360957</v>
      </c>
    </row>
    <row r="73" spans="1:5" ht="9.75">
      <c r="A73" s="60" t="s">
        <v>687</v>
      </c>
      <c r="B73" s="530" t="s">
        <v>677</v>
      </c>
      <c r="C73" s="531"/>
      <c r="D73" s="141">
        <f>SUM(D74:D82)</f>
        <v>0</v>
      </c>
      <c r="E73" s="141">
        <f>SUM(E74:E82)</f>
        <v>-1500000</v>
      </c>
    </row>
    <row r="74" spans="1:5" ht="9.75">
      <c r="A74" s="58" t="s">
        <v>688</v>
      </c>
      <c r="B74" s="528" t="s">
        <v>182</v>
      </c>
      <c r="C74" s="529"/>
      <c r="D74" s="1"/>
      <c r="E74" s="1"/>
    </row>
    <row r="75" spans="1:5" ht="9.75">
      <c r="A75" s="58" t="s">
        <v>689</v>
      </c>
      <c r="B75" s="528" t="s">
        <v>183</v>
      </c>
      <c r="C75" s="529"/>
      <c r="D75" s="1"/>
      <c r="E75" s="1"/>
    </row>
    <row r="76" spans="1:5" ht="22.5" customHeight="1">
      <c r="A76" s="58" t="s">
        <v>690</v>
      </c>
      <c r="B76" s="528" t="s">
        <v>184</v>
      </c>
      <c r="C76" s="529"/>
      <c r="D76" s="1"/>
      <c r="E76" s="1"/>
    </row>
    <row r="77" spans="1:5" ht="22.5" customHeight="1">
      <c r="A77" s="58" t="s">
        <v>691</v>
      </c>
      <c r="B77" s="528" t="s">
        <v>185</v>
      </c>
      <c r="C77" s="529"/>
      <c r="D77" s="1"/>
      <c r="E77" s="1">
        <v>-1500000</v>
      </c>
    </row>
    <row r="78" spans="1:5" ht="9.75">
      <c r="A78" s="58" t="s">
        <v>692</v>
      </c>
      <c r="B78" s="528" t="s">
        <v>186</v>
      </c>
      <c r="C78" s="529"/>
      <c r="D78" s="1"/>
      <c r="E78" s="1"/>
    </row>
    <row r="79" spans="1:5" ht="9.75">
      <c r="A79" s="58" t="s">
        <v>693</v>
      </c>
      <c r="B79" s="528" t="s">
        <v>694</v>
      </c>
      <c r="C79" s="529"/>
      <c r="D79" s="1"/>
      <c r="E79" s="1"/>
    </row>
    <row r="80" spans="1:5" ht="9.75">
      <c r="A80" s="58" t="s">
        <v>695</v>
      </c>
      <c r="B80" s="528" t="s">
        <v>187</v>
      </c>
      <c r="C80" s="529"/>
      <c r="D80" s="1"/>
      <c r="E80" s="1"/>
    </row>
    <row r="81" spans="1:5" ht="22.5" customHeight="1">
      <c r="A81" s="58" t="s">
        <v>696</v>
      </c>
      <c r="B81" s="528" t="s">
        <v>188</v>
      </c>
      <c r="C81" s="529"/>
      <c r="D81" s="1"/>
      <c r="E81" s="1"/>
    </row>
    <row r="82" spans="1:5" ht="22.5" customHeight="1">
      <c r="A82" s="58" t="s">
        <v>697</v>
      </c>
      <c r="B82" s="528" t="s">
        <v>676</v>
      </c>
      <c r="C82" s="529"/>
      <c r="D82" s="1"/>
      <c r="E82" s="1"/>
    </row>
    <row r="83" spans="1:5" ht="9.75">
      <c r="A83" s="58" t="s">
        <v>698</v>
      </c>
      <c r="B83" s="528" t="s">
        <v>189</v>
      </c>
      <c r="C83" s="529"/>
      <c r="D83" s="1"/>
      <c r="E83" s="1"/>
    </row>
    <row r="84" spans="1:5" ht="22.5" customHeight="1">
      <c r="A84" s="58" t="s">
        <v>699</v>
      </c>
      <c r="B84" s="528" t="s">
        <v>190</v>
      </c>
      <c r="C84" s="529"/>
      <c r="D84" s="1"/>
      <c r="E84" s="1"/>
    </row>
    <row r="85" spans="1:5" ht="22.5" customHeight="1">
      <c r="A85" s="58" t="s">
        <v>700</v>
      </c>
      <c r="B85" s="528" t="s">
        <v>193</v>
      </c>
      <c r="C85" s="529"/>
      <c r="D85" s="1"/>
      <c r="E85" s="1"/>
    </row>
    <row r="86" spans="1:5" ht="22.5" customHeight="1">
      <c r="A86" s="58" t="s">
        <v>702</v>
      </c>
      <c r="B86" s="528" t="s">
        <v>194</v>
      </c>
      <c r="C86" s="529"/>
      <c r="D86" s="1"/>
      <c r="E86" s="1"/>
    </row>
    <row r="87" spans="1:5" ht="9.75">
      <c r="A87" s="58" t="s">
        <v>708</v>
      </c>
      <c r="B87" s="528" t="s">
        <v>195</v>
      </c>
      <c r="C87" s="529"/>
      <c r="D87" s="1">
        <v>6263</v>
      </c>
      <c r="E87" s="1">
        <v>-12324</v>
      </c>
    </row>
    <row r="88" spans="1:5" ht="9.75">
      <c r="A88" s="58" t="s">
        <v>709</v>
      </c>
      <c r="B88" s="528" t="s">
        <v>17</v>
      </c>
      <c r="C88" s="529"/>
      <c r="D88" s="1"/>
      <c r="E88" s="1"/>
    </row>
    <row r="89" spans="1:5" ht="9.75">
      <c r="A89" s="58" t="s">
        <v>18</v>
      </c>
      <c r="B89" s="528" t="s">
        <v>19</v>
      </c>
      <c r="C89" s="529"/>
      <c r="D89" s="1"/>
      <c r="E89" s="1"/>
    </row>
    <row r="90" spans="1:5" ht="11.25">
      <c r="A90" s="59" t="s">
        <v>422</v>
      </c>
      <c r="B90" s="524" t="s">
        <v>196</v>
      </c>
      <c r="C90" s="525"/>
      <c r="D90" s="140">
        <f>SUM(D83:D89)+D73+D64</f>
        <v>6263</v>
      </c>
      <c r="E90" s="164">
        <f>SUM(E83:E89)+E73+E64</f>
        <v>-1873281</v>
      </c>
    </row>
    <row r="91" spans="1:5" ht="11.25">
      <c r="A91" s="59" t="s">
        <v>457</v>
      </c>
      <c r="B91" s="524" t="s">
        <v>642</v>
      </c>
      <c r="C91" s="525"/>
      <c r="D91" s="141">
        <f>D41+D62+D90</f>
        <v>-1295361</v>
      </c>
      <c r="E91" s="164">
        <f>E41+E62+E90</f>
        <v>1348424.9699999997</v>
      </c>
    </row>
    <row r="92" spans="1:5" ht="11.25">
      <c r="A92" s="59" t="s">
        <v>562</v>
      </c>
      <c r="B92" s="524" t="s">
        <v>197</v>
      </c>
      <c r="C92" s="525"/>
      <c r="D92" s="1">
        <v>2849931</v>
      </c>
      <c r="E92" s="165">
        <v>1557759</v>
      </c>
    </row>
    <row r="93" spans="1:5" ht="22.5" customHeight="1">
      <c r="A93" s="59" t="s">
        <v>563</v>
      </c>
      <c r="B93" s="524" t="s">
        <v>198</v>
      </c>
      <c r="C93" s="525"/>
      <c r="D93" s="1">
        <v>1554570</v>
      </c>
      <c r="E93" s="165">
        <v>2906183.9699999997</v>
      </c>
    </row>
    <row r="94" spans="1:5" ht="22.5" customHeight="1">
      <c r="A94" s="59" t="s">
        <v>564</v>
      </c>
      <c r="B94" s="524" t="s">
        <v>199</v>
      </c>
      <c r="C94" s="525"/>
      <c r="D94" s="1">
        <v>-1049</v>
      </c>
      <c r="E94" s="165">
        <v>-56253</v>
      </c>
    </row>
    <row r="95" spans="1:5" ht="22.5" customHeight="1">
      <c r="A95" s="59" t="s">
        <v>565</v>
      </c>
      <c r="B95" s="524" t="s">
        <v>200</v>
      </c>
      <c r="C95" s="525"/>
      <c r="D95" s="1">
        <f>+D93+D94</f>
        <v>1553521</v>
      </c>
      <c r="E95" s="165">
        <f>+E94+E93</f>
        <v>2849930.9699999997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" bottom="0" header="0" footer="0"/>
  <pageSetup fitToHeight="0" fitToWidth="1" horizontalDpi="204" verticalDpi="204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75" t="s">
        <v>89</v>
      </c>
      <c r="B2" s="575"/>
    </row>
    <row r="3" spans="1:2" ht="13.5" thickBot="1">
      <c r="A3" s="70" t="s">
        <v>90</v>
      </c>
      <c r="B3" s="71" t="s">
        <v>91</v>
      </c>
    </row>
    <row r="4" spans="1:2" ht="15">
      <c r="A4" s="72" t="s">
        <v>92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366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367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93</v>
      </c>
      <c r="B7" s="75" t="str">
        <f>IF(Polročná_správa!F38=0,"Položka Dátum zverejnenia ročnej správy nie je vyplnená","Test vyhovel formálnej kontrole")</f>
        <v>Test vyhovel formálnej kontrole</v>
      </c>
    </row>
    <row r="8" spans="1:2" ht="15">
      <c r="A8" s="72" t="s">
        <v>94</v>
      </c>
      <c r="B8" s="78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4" t="s">
        <v>95</v>
      </c>
      <c r="B9" s="79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53" t="s">
        <v>674</v>
      </c>
      <c r="B10" s="154" t="str">
        <f>IF(Polročná_správa!A156=0,"Položka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Galková Ľubica</cp:lastModifiedBy>
  <cp:lastPrinted>2014-07-22T06:29:14Z</cp:lastPrinted>
  <dcterms:created xsi:type="dcterms:W3CDTF">2002-10-09T11:25:34Z</dcterms:created>
  <dcterms:modified xsi:type="dcterms:W3CDTF">2014-08-13T08:53:50Z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